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Daten\WebSolutions\ControllerSpielwiese\download\"/>
    </mc:Choice>
  </mc:AlternateContent>
  <bookViews>
    <workbookView xWindow="5985" yWindow="-15" windowWidth="5970" windowHeight="6195" tabRatio="697" activeTab="3"/>
  </bookViews>
  <sheets>
    <sheet name="Bilanz" sheetId="12" r:id="rId1"/>
    <sheet name="GuV" sheetId="14" r:id="rId2"/>
    <sheet name="Strukturbilanz" sheetId="11" r:id="rId3"/>
    <sheet name="Kennzahlen" sheetId="10" r:id="rId4"/>
    <sheet name="WorkingCapital" sheetId="13" r:id="rId5"/>
    <sheet name="ROI Berechnung" sheetId="16" r:id="rId6"/>
    <sheet name="CashFlowBerechnung" sheetId="15" r:id="rId7"/>
  </sheets>
  <definedNames>
    <definedName name="_xlnm._FilterDatabase" localSheetId="1" hidden="1">GuV!$G$24</definedName>
    <definedName name="_xlnm.Print_Area" localSheetId="0">Bilanz!$B$2:$T$57</definedName>
    <definedName name="_xlnm.Print_Area" localSheetId="6">CashFlowBerechnung!$B$2:$N$29</definedName>
    <definedName name="_xlnm.Print_Area" localSheetId="1">GuV!$B$2:$N$73</definedName>
    <definedName name="_xlnm.Print_Area" localSheetId="3">Kennzahlen!$B$2:$R$73</definedName>
    <definedName name="_xlnm.Print_Area" localSheetId="5">'ROI Berechnung'!$B$2:$W$40</definedName>
    <definedName name="_xlnm.Print_Area" localSheetId="2">Strukturbilanz!$B$2:$L$45</definedName>
    <definedName name="_xlnm.Print_Area" localSheetId="4">WorkingCapital!$B$2:$Q$19</definedName>
  </definedNames>
  <calcPr calcId="162913"/>
</workbook>
</file>

<file path=xl/calcChain.xml><?xml version="1.0" encoding="utf-8"?>
<calcChain xmlns="http://schemas.openxmlformats.org/spreadsheetml/2006/main">
  <c r="R15" i="16" l="1"/>
  <c r="I72" i="10" l="1"/>
  <c r="M9" i="10"/>
  <c r="M10" i="10"/>
  <c r="K72" i="10" l="1"/>
  <c r="M72" i="10"/>
  <c r="O72" i="10" s="1"/>
  <c r="O19" i="16"/>
  <c r="N19" i="16"/>
  <c r="J15" i="16"/>
  <c r="F19" i="16"/>
  <c r="B23" i="16"/>
  <c r="K15" i="16"/>
  <c r="G19" i="16"/>
  <c r="C23" i="16"/>
  <c r="R40" i="16"/>
  <c r="S40" i="16"/>
  <c r="V11" i="16"/>
  <c r="W11" i="16"/>
  <c r="S15" i="16"/>
  <c r="K23" i="16"/>
  <c r="G24" i="14"/>
  <c r="L24" i="14"/>
  <c r="I54" i="10"/>
  <c r="N68" i="14"/>
  <c r="I68" i="14"/>
  <c r="L59" i="14"/>
  <c r="I59" i="14"/>
  <c r="S7" i="16"/>
  <c r="M70" i="10"/>
  <c r="I70" i="10"/>
  <c r="M60" i="10"/>
  <c r="I60" i="10"/>
  <c r="L47" i="14"/>
  <c r="N21" i="15"/>
  <c r="G47" i="14"/>
  <c r="K21" i="15"/>
  <c r="M54" i="10"/>
  <c r="I55" i="10"/>
  <c r="K54" i="10"/>
  <c r="M51" i="10"/>
  <c r="I51" i="10"/>
  <c r="M46" i="10"/>
  <c r="I46" i="10"/>
  <c r="K23" i="15"/>
  <c r="N71" i="14"/>
  <c r="L38" i="14"/>
  <c r="I57" i="10"/>
  <c r="N15" i="14"/>
  <c r="I52" i="10"/>
  <c r="K51" i="10"/>
  <c r="I71" i="14"/>
  <c r="I15" i="14"/>
  <c r="M61" i="10"/>
  <c r="O60" i="10"/>
  <c r="L4" i="13"/>
  <c r="H4" i="13"/>
  <c r="L30" i="11"/>
  <c r="L29" i="11"/>
  <c r="F32" i="11"/>
  <c r="F31" i="11"/>
  <c r="F30" i="11"/>
  <c r="F29" i="11"/>
  <c r="F27" i="11"/>
  <c r="M25" i="10"/>
  <c r="F25" i="11"/>
  <c r="M31" i="10"/>
  <c r="L13" i="11"/>
  <c r="I40" i="10"/>
  <c r="L12" i="11"/>
  <c r="F15" i="11"/>
  <c r="I36" i="10"/>
  <c r="K36" i="10"/>
  <c r="F14" i="11"/>
  <c r="F13" i="11"/>
  <c r="F12" i="11"/>
  <c r="F8" i="11"/>
  <c r="I28" i="10"/>
  <c r="T35" i="12"/>
  <c r="R35" i="12"/>
  <c r="T26" i="12"/>
  <c r="R26" i="12"/>
  <c r="I51" i="12"/>
  <c r="G51" i="12"/>
  <c r="R36" i="16"/>
  <c r="I44" i="12"/>
  <c r="S32" i="16"/>
  <c r="O36" i="16"/>
  <c r="G44" i="12"/>
  <c r="R32" i="16"/>
  <c r="N36" i="16"/>
  <c r="G33" i="12"/>
  <c r="G34" i="12"/>
  <c r="I28" i="12"/>
  <c r="I34" i="12"/>
  <c r="G28" i="12"/>
  <c r="I18" i="12"/>
  <c r="G18" i="12"/>
  <c r="M40" i="10"/>
  <c r="I37" i="10"/>
  <c r="M34" i="10"/>
  <c r="M33" i="10"/>
  <c r="M37" i="10"/>
  <c r="O36" i="10"/>
  <c r="R36" i="10"/>
  <c r="M36" i="10"/>
  <c r="L27" i="11"/>
  <c r="M48" i="10"/>
  <c r="R7" i="16"/>
  <c r="G38" i="14"/>
  <c r="I51" i="14"/>
  <c r="I53" i="14"/>
  <c r="N51" i="14"/>
  <c r="N53" i="14"/>
  <c r="O11" i="16"/>
  <c r="O33" i="10"/>
  <c r="I31" i="10"/>
  <c r="I33" i="10"/>
  <c r="M15" i="10"/>
  <c r="I18" i="10"/>
  <c r="I24" i="10"/>
  <c r="I34" i="10"/>
  <c r="K33" i="10"/>
  <c r="S36" i="16"/>
  <c r="M21" i="10"/>
  <c r="M43" i="10"/>
  <c r="O42" i="10"/>
  <c r="M39" i="10"/>
  <c r="O39" i="10"/>
  <c r="F36" i="11"/>
  <c r="M42" i="10"/>
  <c r="M13" i="10"/>
  <c r="I61" i="14"/>
  <c r="M66" i="10"/>
  <c r="N28" i="16"/>
  <c r="J32" i="16"/>
  <c r="J23" i="16"/>
  <c r="N11" i="16"/>
  <c r="O28" i="16"/>
  <c r="K32" i="16"/>
  <c r="G27" i="16"/>
  <c r="R33" i="10"/>
  <c r="N61" i="14"/>
  <c r="I66" i="10"/>
  <c r="O24" i="10"/>
  <c r="M57" i="10"/>
  <c r="F10" i="11"/>
  <c r="G54" i="12"/>
  <c r="G57" i="12"/>
  <c r="M22" i="10"/>
  <c r="O21" i="10"/>
  <c r="M18" i="10"/>
  <c r="M19" i="10"/>
  <c r="N9" i="13"/>
  <c r="M12" i="10"/>
  <c r="O12" i="10"/>
  <c r="M24" i="10"/>
  <c r="I54" i="12"/>
  <c r="I57" i="12"/>
  <c r="L10" i="11"/>
  <c r="I58" i="10"/>
  <c r="K57" i="10"/>
  <c r="M28" i="10"/>
  <c r="I61" i="10"/>
  <c r="K60" i="10"/>
  <c r="R60" i="10"/>
  <c r="M55" i="10"/>
  <c r="O54" i="10"/>
  <c r="R54" i="10"/>
  <c r="M58" i="10"/>
  <c r="O57" i="10"/>
  <c r="M52" i="10"/>
  <c r="O51" i="10"/>
  <c r="R51" i="10"/>
  <c r="I43" i="10"/>
  <c r="I39" i="10"/>
  <c r="K39" i="10"/>
  <c r="R39" i="10"/>
  <c r="F19" i="11"/>
  <c r="I21" i="10"/>
  <c r="I42" i="10"/>
  <c r="I25" i="10"/>
  <c r="K24" i="10"/>
  <c r="R24" i="10"/>
  <c r="J9" i="13"/>
  <c r="Q9" i="13"/>
  <c r="I73" i="14"/>
  <c r="M69" i="10"/>
  <c r="O69" i="10"/>
  <c r="I48" i="10"/>
  <c r="I15" i="10"/>
  <c r="I12" i="10"/>
  <c r="O18" i="10"/>
  <c r="F27" i="16"/>
  <c r="R57" i="10"/>
  <c r="N73" i="14"/>
  <c r="I69" i="10"/>
  <c r="K69" i="10"/>
  <c r="I63" i="10"/>
  <c r="T17" i="12"/>
  <c r="N19" i="15"/>
  <c r="N27" i="15"/>
  <c r="I10" i="10"/>
  <c r="I19" i="10"/>
  <c r="K18" i="10"/>
  <c r="R18" i="10"/>
  <c r="I22" i="10"/>
  <c r="K21" i="10"/>
  <c r="R21" i="10"/>
  <c r="I13" i="10"/>
  <c r="K12" i="10"/>
  <c r="R12" i="10"/>
  <c r="R69" i="10"/>
  <c r="K42" i="10"/>
  <c r="R42" i="10"/>
  <c r="M63" i="10"/>
  <c r="P17" i="12"/>
  <c r="K19" i="15"/>
  <c r="K27" i="15"/>
  <c r="M45" i="10"/>
  <c r="O45" i="10"/>
  <c r="M49" i="10"/>
  <c r="O48" i="10"/>
  <c r="T18" i="12"/>
  <c r="T57" i="12"/>
  <c r="T59" i="12"/>
  <c r="P15" i="12"/>
  <c r="L8" i="11"/>
  <c r="I49" i="10"/>
  <c r="K48" i="10"/>
  <c r="I45" i="10"/>
  <c r="K45" i="10"/>
  <c r="I64" i="10"/>
  <c r="K63" i="10"/>
  <c r="I16" i="10"/>
  <c r="K15" i="10"/>
  <c r="I30" i="10"/>
  <c r="K30" i="10"/>
  <c r="I9" i="10"/>
  <c r="K9" i="10"/>
  <c r="I27" i="10"/>
  <c r="K27" i="10"/>
  <c r="L19" i="11"/>
  <c r="R18" i="12"/>
  <c r="R57" i="12"/>
  <c r="R59" i="12"/>
  <c r="L25" i="11"/>
  <c r="R48" i="10"/>
  <c r="R45" i="10"/>
  <c r="M30" i="10"/>
  <c r="O30" i="10"/>
  <c r="R30" i="10"/>
  <c r="M27" i="10"/>
  <c r="O27" i="10"/>
  <c r="R27" i="10"/>
  <c r="L36" i="11"/>
  <c r="M16" i="10"/>
  <c r="O15" i="10"/>
  <c r="R15" i="10"/>
  <c r="M64" i="10"/>
  <c r="O63" i="10"/>
  <c r="R63" i="10"/>
  <c r="O9" i="10"/>
  <c r="R9" i="10" s="1"/>
  <c r="I73" i="10"/>
  <c r="I67" i="10"/>
  <c r="K66" i="10"/>
  <c r="M67" i="10"/>
  <c r="O66" i="10"/>
  <c r="R66" i="10"/>
  <c r="M73" i="10"/>
  <c r="R72" i="10" l="1"/>
</calcChain>
</file>

<file path=xl/comments1.xml><?xml version="1.0" encoding="utf-8"?>
<comments xmlns="http://schemas.openxmlformats.org/spreadsheetml/2006/main">
  <authors>
    <author>Joachim Becker</author>
  </authors>
  <commentList>
    <comment ref="I72" authorId="0" shapeId="0">
      <text>
        <r>
          <rPr>
            <b/>
            <sz val="8"/>
            <color indexed="81"/>
            <rFont val="Tahoma"/>
            <family val="2"/>
          </rPr>
          <t>ControllerSpielwiese:</t>
        </r>
        <r>
          <rPr>
            <sz val="8"/>
            <color indexed="81"/>
            <rFont val="Tahoma"/>
            <family val="2"/>
          </rPr>
          <t xml:space="preserve">
Die Erhöhung der Rückstellungen ist aufgrund des fehlenden Wertes für das Jahr vor dem Vorjahr hier mit einer Erhöhung um 100.000,00 von 2.618.765,42 auf 2.718.765,42 angenommen</t>
        </r>
      </text>
    </comment>
  </commentList>
</comments>
</file>

<file path=xl/comments2.xml><?xml version="1.0" encoding="utf-8"?>
<comments xmlns="http://schemas.openxmlformats.org/spreadsheetml/2006/main">
  <authors>
    <author>Joachim Becker</author>
  </authors>
  <commentList>
    <comment ref="F25" authorId="0" shapeId="0">
      <text>
        <r>
          <rPr>
            <b/>
            <sz val="8"/>
            <color indexed="81"/>
            <rFont val="Tahoma"/>
            <family val="2"/>
          </rPr>
          <t>ControllerSpielwiese:</t>
        </r>
        <r>
          <rPr>
            <sz val="8"/>
            <color indexed="81"/>
            <rFont val="Tahoma"/>
            <family val="2"/>
          </rPr>
          <t xml:space="preserve">
Reduzierung aus Vorjahr 2097 unterstellt</t>
        </r>
      </text>
    </comment>
    <comment ref="N25" authorId="0" shapeId="0">
      <text>
        <r>
          <rPr>
            <b/>
            <sz val="8"/>
            <color indexed="81"/>
            <rFont val="Tahoma"/>
            <family val="2"/>
          </rPr>
          <t>ControllerSpielwiese:</t>
        </r>
        <r>
          <rPr>
            <sz val="8"/>
            <color indexed="81"/>
            <rFont val="Tahoma"/>
            <family val="2"/>
          </rPr>
          <t xml:space="preserve">
Reduzierung aus Vorjahr 2097 unterstellt</t>
        </r>
      </text>
    </comment>
  </commentList>
</comments>
</file>

<file path=xl/sharedStrings.xml><?xml version="1.0" encoding="utf-8"?>
<sst xmlns="http://schemas.openxmlformats.org/spreadsheetml/2006/main" count="494" uniqueCount="208">
  <si>
    <t>Eigenkapitalquote</t>
  </si>
  <si>
    <t>Eigenkapital</t>
  </si>
  <si>
    <t>Abschreibungen</t>
  </si>
  <si>
    <t>Umlaufintensität</t>
  </si>
  <si>
    <t>Gesamtvermögen</t>
  </si>
  <si>
    <t>=</t>
  </si>
  <si>
    <t>Formel</t>
  </si>
  <si>
    <t>Werte</t>
  </si>
  <si>
    <t>Materialaufwand</t>
  </si>
  <si>
    <t>Kapitalstruktur</t>
  </si>
  <si>
    <t>Fremdkapitalquote</t>
  </si>
  <si>
    <t>Verschuldungsgrad</t>
  </si>
  <si>
    <t>Fremdkapital</t>
  </si>
  <si>
    <t>Ergebnis</t>
  </si>
  <si>
    <t>Ergebnis vor Zinsen</t>
  </si>
  <si>
    <t>Umsatzquote</t>
  </si>
  <si>
    <t>Materialintensität</t>
  </si>
  <si>
    <t>Personalintensität</t>
  </si>
  <si>
    <t>Personalaufwand</t>
  </si>
  <si>
    <t>Deckungsgrade</t>
  </si>
  <si>
    <t>Deckungsgrad I</t>
  </si>
  <si>
    <t>Deckungsgrad II</t>
  </si>
  <si>
    <t>Anlagevermögen</t>
  </si>
  <si>
    <t>Liquiditätsgrade</t>
  </si>
  <si>
    <t>Liquiditätsgrad I</t>
  </si>
  <si>
    <t>Liquiditätsgrad III</t>
  </si>
  <si>
    <t>Liquiditätsgrad II</t>
  </si>
  <si>
    <t xml:space="preserve"> </t>
  </si>
  <si>
    <t>Umlaufvermögen</t>
  </si>
  <si>
    <t>Aktiva</t>
  </si>
  <si>
    <t>Cash-Flow</t>
  </si>
  <si>
    <t>x</t>
  </si>
  <si>
    <t>Fixkosten</t>
  </si>
  <si>
    <t>Sachanlagen</t>
  </si>
  <si>
    <t>Passiva</t>
  </si>
  <si>
    <t>Rückstellungen</t>
  </si>
  <si>
    <t>Sonstige Vermögensgegenstände</t>
  </si>
  <si>
    <t>Kapitalrückflussquote</t>
  </si>
  <si>
    <t>Jahresüberschuss</t>
  </si>
  <si>
    <t>Veränder-
ung</t>
  </si>
  <si>
    <t>A.</t>
  </si>
  <si>
    <t>B.</t>
  </si>
  <si>
    <t>1.</t>
  </si>
  <si>
    <t>2.</t>
  </si>
  <si>
    <t>3.</t>
  </si>
  <si>
    <t>4.</t>
  </si>
  <si>
    <t>Vorräte</t>
  </si>
  <si>
    <t>Forderungen</t>
  </si>
  <si>
    <t>sonstige Vermögensgegenstände</t>
  </si>
  <si>
    <t>flüssige Mittel</t>
  </si>
  <si>
    <t>langfristige Fremdmittel</t>
  </si>
  <si>
    <t>kurzfristige Fremdmittel</t>
  </si>
  <si>
    <t>Vermögensstruktur</t>
  </si>
  <si>
    <t>Anlageintensität</t>
  </si>
  <si>
    <t>Vermögensaufbau</t>
  </si>
  <si>
    <t>EK+langfr. FK</t>
  </si>
  <si>
    <t>kurzfr. FK</t>
  </si>
  <si>
    <t>fl. Mittel +  Ford</t>
  </si>
  <si>
    <t>Working Capital</t>
  </si>
  <si>
    <t>Umlaufvermögen - kurzfr. Fremdkapital</t>
  </si>
  <si>
    <t>UV - kurzfr. FK</t>
  </si>
  <si>
    <t>Ergebnisanalyse</t>
  </si>
  <si>
    <t>Kapitalintensität</t>
  </si>
  <si>
    <t>Afa auf Sachanlag.</t>
  </si>
  <si>
    <t>Gesamtkapital</t>
  </si>
  <si>
    <t>Umsatzerlöse</t>
  </si>
  <si>
    <t>Gesamtergebnis</t>
  </si>
  <si>
    <t>Cash-Flow Marge</t>
  </si>
  <si>
    <t>FK - flüssige Mittel</t>
  </si>
  <si>
    <t>Strukturbilanz 2099</t>
  </si>
  <si>
    <t>Grundstücke, grundstücksgleiche Rechte und</t>
  </si>
  <si>
    <t>I.</t>
  </si>
  <si>
    <t>Bilanz zum 31.12.2099</t>
  </si>
  <si>
    <t>Bauten einschließlich der Bauten auf</t>
  </si>
  <si>
    <t>fremden Grundstücken</t>
  </si>
  <si>
    <t>€</t>
  </si>
  <si>
    <t>Vorjahr</t>
  </si>
  <si>
    <t>Immaterielle Vermögensgegenstände</t>
  </si>
  <si>
    <t>Entgelt erworbene Konzessionen,</t>
  </si>
  <si>
    <t>gewerbliche Schutzrechte und ähnliche</t>
  </si>
  <si>
    <t>Rechte und Werte sowie Lizenzen an solchen</t>
  </si>
  <si>
    <t>Rechten und Werten</t>
  </si>
  <si>
    <t>Geleistete Anzahlungen</t>
  </si>
  <si>
    <t>II.</t>
  </si>
  <si>
    <t>Geschäftsausstattung</t>
  </si>
  <si>
    <t xml:space="preserve">Andere Anlagen, Betriebs- und </t>
  </si>
  <si>
    <t>Geleistete Anzahlungen und Anlagen im Bau</t>
  </si>
  <si>
    <t>III.</t>
  </si>
  <si>
    <t>Finanzanlagen</t>
  </si>
  <si>
    <t>Anteile an verbundenen Unternehmen</t>
  </si>
  <si>
    <t>Roh-, Hilfs- und Betriebsstoffe</t>
  </si>
  <si>
    <t xml:space="preserve">2. </t>
  </si>
  <si>
    <t>Unfertige Leistungen</t>
  </si>
  <si>
    <t>Waren</t>
  </si>
  <si>
    <t>Forderungen und sonstige Vermögensgegenstände</t>
  </si>
  <si>
    <t>Forderungen aus Lieferungen und Leistungen</t>
  </si>
  <si>
    <t>Forderungen gegen verbundene Unternehmen</t>
  </si>
  <si>
    <t xml:space="preserve">3. </t>
  </si>
  <si>
    <t>Kassenbestand und Guthaben bei Kreditinstituten</t>
  </si>
  <si>
    <t>C.</t>
  </si>
  <si>
    <t>Rechnungsabgrenzungsposten</t>
  </si>
  <si>
    <t>Gezeichnetes Kapital</t>
  </si>
  <si>
    <t>Kapitalrücklagen</t>
  </si>
  <si>
    <t>IV.</t>
  </si>
  <si>
    <t>Gewinnvortrag  /  Verlustvortrag</t>
  </si>
  <si>
    <t>Jahresüberschuss/Jahresfehlbetrag</t>
  </si>
  <si>
    <t>Rückstellungen für Pensionen und</t>
  </si>
  <si>
    <t>ähnliche Verpflichtungen</t>
  </si>
  <si>
    <t>Steuerrückstellungen</t>
  </si>
  <si>
    <t>Sonstige Rückstellungen</t>
  </si>
  <si>
    <t>Verbindlichkeiten</t>
  </si>
  <si>
    <t>Verbindlichkeiten gegenüber Kreditinstituten</t>
  </si>
  <si>
    <t>Verbindlichkeiten aus Lieferungen und Leistungen</t>
  </si>
  <si>
    <t>Sonstige Verbindlichkeiten</t>
  </si>
  <si>
    <t>Verbindlichkeiten gegenüber verbundenen</t>
  </si>
  <si>
    <t>Unternehmen</t>
  </si>
  <si>
    <t>D.</t>
  </si>
  <si>
    <t>Check:</t>
  </si>
  <si>
    <t>Strukturbilanz der Jahre 2098 und 2099</t>
  </si>
  <si>
    <r>
      <t>Strukturbilanz 2098 (</t>
    </r>
    <r>
      <rPr>
        <b/>
        <sz val="10"/>
        <color indexed="10"/>
        <rFont val="Arial"/>
        <family val="2"/>
      </rPr>
      <t>Vorjahr !</t>
    </r>
    <r>
      <rPr>
        <b/>
        <sz val="10"/>
        <rFont val="Arial"/>
        <family val="2"/>
      </rPr>
      <t>)</t>
    </r>
  </si>
  <si>
    <t>Jahr</t>
  </si>
  <si>
    <t>Bilanz der Werk XYZ GmbH des Jahres 2099 und des Vorjahres 2098</t>
  </si>
  <si>
    <t>Erhöhung oder Verminderung des Bestands an</t>
  </si>
  <si>
    <t>Sonstige betriebliche Erträge</t>
  </si>
  <si>
    <t>a)</t>
  </si>
  <si>
    <t>fertigen und unfertigen Leistungen</t>
  </si>
  <si>
    <t>Aufwendungen für Roh-, Hilfs- und Betriebsstoffe</t>
  </si>
  <si>
    <t>und für bezogene Waren</t>
  </si>
  <si>
    <t>Aufwendungen für bezogene Leistungen</t>
  </si>
  <si>
    <t>b)</t>
  </si>
  <si>
    <t>5.</t>
  </si>
  <si>
    <t>Soziale Abgaben und Aufwendungen für Altersversorgung</t>
  </si>
  <si>
    <t>auf immaterielle Vermögensgegenstände des</t>
  </si>
  <si>
    <t>6.</t>
  </si>
  <si>
    <t>Sonstige betriebliche Aufwendungen</t>
  </si>
  <si>
    <t>7.</t>
  </si>
  <si>
    <t>Sonstige Zinsen und ähnliche Erträge</t>
  </si>
  <si>
    <t>8.</t>
  </si>
  <si>
    <t>Zinsen und ähnliche Aufwendungen</t>
  </si>
  <si>
    <t>9.</t>
  </si>
  <si>
    <t>Ergebnis der gewöhnlichen Geschäftstätigkeit</t>
  </si>
  <si>
    <t>10.</t>
  </si>
  <si>
    <t>Außerordentliche Aufwendungen</t>
  </si>
  <si>
    <t>11.</t>
  </si>
  <si>
    <t>Außerordentliches Ergebnis</t>
  </si>
  <si>
    <t>12.</t>
  </si>
  <si>
    <t>13.</t>
  </si>
  <si>
    <t>Außerordentliche Erträge</t>
  </si>
  <si>
    <t>Sonstige Steuern</t>
  </si>
  <si>
    <t>14.</t>
  </si>
  <si>
    <t>15.</t>
  </si>
  <si>
    <t>Jahresüberschuss /-fehlbetrag</t>
  </si>
  <si>
    <t>Gewinn- und Verlustrechnung der Werk XYZ GmbH 2099</t>
  </si>
  <si>
    <t>Kennzahlenvergleich der Werk XYZ GmbH zum 31.12.2099</t>
  </si>
  <si>
    <t>CashFlowBerechnung der Werk XYZ GmbH zum 31.12.2099</t>
  </si>
  <si>
    <t>Indirekte (retrograde) Methode</t>
  </si>
  <si>
    <t>Cash Flow</t>
  </si>
  <si>
    <t>auszahlungslose Aufwendungen</t>
  </si>
  <si>
    <t>+</t>
  </si>
  <si>
    <t>einzahlungslose Erträge</t>
  </si>
  <si>
    <t>-</t>
  </si>
  <si>
    <t>Erhöhung der Rückstellungen für Pensionen</t>
  </si>
  <si>
    <t>Abschreibungen aufs Anlagevermögen</t>
  </si>
  <si>
    <t>Vereinfachtes Berechnungschema</t>
  </si>
  <si>
    <t>Reduzierung anderer langfristiger Rückstellungen</t>
  </si>
  <si>
    <t>dynamischer Verschuldungsgrad</t>
  </si>
  <si>
    <t>Finanzierung</t>
  </si>
  <si>
    <t>auf Sachanlagen</t>
  </si>
  <si>
    <t>Anlagevermögens</t>
  </si>
  <si>
    <t>Eigenkapital-Rentabilität</t>
  </si>
  <si>
    <t>Gesamtkapital-Rentabilität</t>
  </si>
  <si>
    <t>Erg. d. gewöhnl. Gesch.</t>
  </si>
  <si>
    <t>Erg.v.St.+AfA+Erhg.Rückstellg.</t>
  </si>
  <si>
    <t>Variable Kosten</t>
  </si>
  <si>
    <t>Werte in TEUR</t>
  </si>
  <si>
    <t>Legende:</t>
  </si>
  <si>
    <t>Deckungsbeitrag</t>
  </si>
  <si>
    <t>Brutto-Umsatz</t>
  </si>
  <si>
    <t>verformelt</t>
  </si>
  <si>
    <t>variierbar</t>
  </si>
  <si>
    <t>Gewinn v. Steuern</t>
  </si>
  <si>
    <t>Netto-Umsatz</t>
  </si>
  <si>
    <t>Erlösschmälerung</t>
  </si>
  <si>
    <t>ROI</t>
  </si>
  <si>
    <t>Kapitalumschlag</t>
  </si>
  <si>
    <t>Inv. Kapital</t>
  </si>
  <si>
    <t>Flüssige Mittel</t>
  </si>
  <si>
    <t>Return on Investment / ROI-Berechnung der Werk XYZ GmbH zum 31.12.2099</t>
  </si>
  <si>
    <t>akt. Jahr</t>
  </si>
  <si>
    <t>Löhne</t>
  </si>
  <si>
    <t>Gehälter</t>
  </si>
  <si>
    <t>und für Unterstützung der Gehaltsempfänger</t>
  </si>
  <si>
    <t>und für Unterstützung der Lohnempfänger</t>
  </si>
  <si>
    <t>weiße Felder:</t>
  </si>
  <si>
    <t>graue Felder:</t>
  </si>
  <si>
    <t>schwarze Schrift:</t>
  </si>
  <si>
    <t>rote Schrift:</t>
  </si>
  <si>
    <t>Umgliederungen:</t>
  </si>
  <si>
    <t>Aktiver Rechnungsabgrenzungsposten in Forderungen umgegliedert</t>
  </si>
  <si>
    <t>Passiver Rechnungsabgrenzungsposten in kurzfristige Fremdmittel umgegliedert</t>
  </si>
  <si>
    <t>Pensionsrückstellungen und Verbindlichkeiten ggü. Kreditinstituten als langfristig definiert</t>
  </si>
  <si>
    <t>Zur Interpretation der Kennzahlen s. auf der ControllerSpielwiese im Bereich Kennzahlen:</t>
  </si>
  <si>
    <t>5.408 - 1.925</t>
  </si>
  <si>
    <t>4.538 - 2.183</t>
  </si>
  <si>
    <t>https://www.controllerspielwiese.de/inhalte/toolbox/bilanzkennzahlen.php</t>
  </si>
  <si>
    <t>c)</t>
  </si>
  <si>
    <t>d)</t>
  </si>
  <si>
    <t>Umsatzrentabilität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</si>
</sst>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_);\(#,##0\)"/>
    <numFmt numFmtId="165" formatCode="#,###,"/>
  </numFmts>
  <fonts count="28">
    <font>
      <sz val="10"/>
      <name val="Arial"/>
    </font>
    <font>
      <b/>
      <sz val="12"/>
      <name val="Arial"/>
      <family val="2"/>
    </font>
    <font>
      <b/>
      <sz val="10"/>
      <name val="Arial"/>
      <family val="2"/>
    </font>
    <font>
      <sz val="12"/>
      <name val="Arial"/>
      <family val="2"/>
    </font>
    <font>
      <sz val="10"/>
      <name val="Arial"/>
      <family val="2"/>
    </font>
    <font>
      <sz val="8"/>
      <name val="Arial"/>
      <family val="2"/>
    </font>
    <font>
      <u/>
      <sz val="10"/>
      <color indexed="12"/>
      <name val="Arial"/>
      <family val="2"/>
    </font>
    <font>
      <b/>
      <u/>
      <sz val="10"/>
      <name val="Arial"/>
      <family val="2"/>
    </font>
    <font>
      <sz val="8"/>
      <name val="Arial"/>
      <family val="2"/>
    </font>
    <font>
      <b/>
      <sz val="14"/>
      <name val="Arial"/>
      <family val="2"/>
    </font>
    <font>
      <b/>
      <sz val="12"/>
      <name val="Arial MT"/>
    </font>
    <font>
      <b/>
      <sz val="10"/>
      <color indexed="10"/>
      <name val="Arial"/>
      <family val="2"/>
    </font>
    <font>
      <b/>
      <sz val="9"/>
      <name val="Arial"/>
      <family val="2"/>
    </font>
    <font>
      <b/>
      <sz val="16"/>
      <name val="Arial"/>
      <family val="2"/>
    </font>
    <font>
      <b/>
      <sz val="18"/>
      <name val="Arial"/>
      <family val="2"/>
    </font>
    <font>
      <sz val="8"/>
      <color indexed="81"/>
      <name val="Tahoma"/>
      <family val="2"/>
    </font>
    <font>
      <b/>
      <sz val="8"/>
      <color indexed="81"/>
      <name val="Tahoma"/>
      <family val="2"/>
    </font>
    <font>
      <sz val="16"/>
      <name val="Arial"/>
      <family val="2"/>
    </font>
    <font>
      <sz val="9"/>
      <name val="Arial"/>
      <family val="2"/>
    </font>
    <font>
      <sz val="9"/>
      <color indexed="10"/>
      <name val="Arial"/>
      <family val="2"/>
    </font>
    <font>
      <b/>
      <sz val="9"/>
      <color indexed="10"/>
      <name val="Arial"/>
      <family val="2"/>
    </font>
    <font>
      <sz val="10"/>
      <color rgb="FFFF0000"/>
      <name val="Arial"/>
      <family val="2"/>
    </font>
    <font>
      <sz val="8"/>
      <color rgb="FFFF0000"/>
      <name val="Arial"/>
      <family val="2"/>
    </font>
    <font>
      <sz val="12"/>
      <color rgb="FFFF0000"/>
      <name val="Arial"/>
      <family val="2"/>
    </font>
    <font>
      <sz val="10"/>
      <color theme="1"/>
      <name val="Arial"/>
      <family val="2"/>
    </font>
    <font>
      <sz val="8"/>
      <color theme="1"/>
      <name val="Arial"/>
      <family val="2"/>
    </font>
    <font>
      <b/>
      <sz val="10"/>
      <color theme="1"/>
      <name val="Arial"/>
      <family val="2"/>
    </font>
    <font>
      <b/>
      <u/>
      <sz val="10"/>
      <color theme="9" tint="-0.499984740745262"/>
      <name val="Arial"/>
      <family val="2"/>
    </font>
  </fonts>
  <fills count="8">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7"/>
        <bgColor indexed="64"/>
      </patternFill>
    </fill>
    <fill>
      <patternFill patternType="solid">
        <fgColor indexed="42"/>
        <bgColor indexed="64"/>
      </patternFill>
    </fill>
    <fill>
      <patternFill patternType="solid">
        <fgColor theme="0"/>
        <bgColor indexed="64"/>
      </patternFill>
    </fill>
    <fill>
      <patternFill patternType="solid">
        <fgColor theme="9" tint="0.39997558519241921"/>
        <bgColor indexed="64"/>
      </patternFill>
    </fill>
  </fills>
  <borders count="37">
    <border>
      <left/>
      <right/>
      <top/>
      <bottom/>
      <diagonal/>
    </border>
    <border>
      <left/>
      <right/>
      <top/>
      <bottom style="medium">
        <color indexed="64"/>
      </bottom>
      <diagonal/>
    </border>
    <border>
      <left style="thin">
        <color indexed="64"/>
      </left>
      <right/>
      <top/>
      <bottom/>
      <diagonal/>
    </border>
    <border>
      <left style="thick">
        <color indexed="30"/>
      </left>
      <right/>
      <top style="thick">
        <color indexed="30"/>
      </top>
      <bottom/>
      <diagonal/>
    </border>
    <border>
      <left style="thick">
        <color indexed="30"/>
      </left>
      <right/>
      <top/>
      <bottom/>
      <diagonal/>
    </border>
    <border>
      <left/>
      <right/>
      <top/>
      <bottom style="thick">
        <color indexed="30"/>
      </bottom>
      <diagonal/>
    </border>
    <border>
      <left style="thick">
        <color indexed="30"/>
      </left>
      <right/>
      <top/>
      <bottom style="thick">
        <color indexed="30"/>
      </bottom>
      <diagonal/>
    </border>
    <border>
      <left/>
      <right/>
      <top/>
      <bottom style="thin">
        <color indexed="64"/>
      </bottom>
      <diagonal/>
    </border>
    <border>
      <left/>
      <right/>
      <top style="thick">
        <color indexed="30"/>
      </top>
      <bottom/>
      <diagonal/>
    </border>
    <border>
      <left/>
      <right/>
      <top style="thin">
        <color indexed="64"/>
      </top>
      <bottom style="double">
        <color indexed="64"/>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dashed">
        <color indexed="64"/>
      </right>
      <top style="thin">
        <color indexed="64"/>
      </top>
      <bottom/>
      <diagonal/>
    </border>
    <border>
      <left/>
      <right style="dashed">
        <color indexed="64"/>
      </right>
      <top/>
      <bottom/>
      <diagonal/>
    </border>
    <border>
      <left style="thin">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thin">
        <color indexed="64"/>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6" fillId="0" borderId="0" applyNumberFormat="0" applyFill="0" applyBorder="0" applyAlignment="0" applyProtection="0">
      <alignment vertical="top"/>
      <protection locked="0"/>
    </xf>
  </cellStyleXfs>
  <cellXfs count="243">
    <xf numFmtId="0" fontId="0" fillId="0" borderId="0" xfId="0"/>
    <xf numFmtId="0" fontId="0" fillId="0" borderId="0" xfId="0" applyFill="1"/>
    <xf numFmtId="0" fontId="5" fillId="0" borderId="0" xfId="0" applyFont="1"/>
    <xf numFmtId="0" fontId="4" fillId="0" borderId="0" xfId="0" applyFont="1" applyFill="1"/>
    <xf numFmtId="0" fontId="4" fillId="0" borderId="0" xfId="0" applyFont="1" applyFill="1" applyBorder="1"/>
    <xf numFmtId="3" fontId="4" fillId="0" borderId="0" xfId="0" applyNumberFormat="1" applyFont="1" applyFill="1" applyBorder="1" applyProtection="1">
      <protection locked="0"/>
    </xf>
    <xf numFmtId="0" fontId="5" fillId="0" borderId="0" xfId="0" applyFont="1" applyFill="1"/>
    <xf numFmtId="0" fontId="2" fillId="0" borderId="0" xfId="0" applyFont="1" applyFill="1" applyBorder="1" applyAlignment="1">
      <alignment horizontal="center"/>
    </xf>
    <xf numFmtId="3" fontId="4" fillId="0" borderId="1" xfId="0" applyNumberFormat="1" applyFont="1" applyFill="1" applyBorder="1" applyAlignment="1" applyProtection="1">
      <alignment horizontal="center"/>
      <protection locked="0"/>
    </xf>
    <xf numFmtId="3" fontId="2" fillId="0" borderId="0" xfId="0" applyNumberFormat="1" applyFont="1" applyFill="1" applyBorder="1" applyAlignment="1">
      <alignment horizontal="center" vertical="center" wrapText="1"/>
    </xf>
    <xf numFmtId="3" fontId="2" fillId="0" borderId="2" xfId="0" applyNumberFormat="1" applyFont="1" applyFill="1" applyBorder="1" applyAlignment="1">
      <alignment horizontal="center" vertical="center" wrapText="1"/>
    </xf>
    <xf numFmtId="0" fontId="4" fillId="0" borderId="0" xfId="0" applyFont="1"/>
    <xf numFmtId="0" fontId="7" fillId="0" borderId="0" xfId="0" applyFont="1" applyFill="1"/>
    <xf numFmtId="2" fontId="7" fillId="0" borderId="0" xfId="0" applyNumberFormat="1" applyFont="1" applyFill="1"/>
    <xf numFmtId="2" fontId="7" fillId="0" borderId="2" xfId="0" applyNumberFormat="1" applyFont="1" applyFill="1" applyBorder="1"/>
    <xf numFmtId="10" fontId="2" fillId="0" borderId="0" xfId="0" applyNumberFormat="1" applyFont="1" applyFill="1" applyBorder="1" applyAlignment="1">
      <alignment vertical="center" wrapText="1"/>
    </xf>
    <xf numFmtId="10" fontId="2" fillId="0" borderId="2" xfId="0" applyNumberFormat="1" applyFont="1" applyFill="1" applyBorder="1" applyAlignment="1">
      <alignment vertical="center" wrapText="1"/>
    </xf>
    <xf numFmtId="10" fontId="4" fillId="0" borderId="0" xfId="0" applyNumberFormat="1" applyFont="1" applyFill="1" applyBorder="1"/>
    <xf numFmtId="10" fontId="4" fillId="0" borderId="2" xfId="0" applyNumberFormat="1" applyFont="1" applyFill="1" applyBorder="1"/>
    <xf numFmtId="0" fontId="0" fillId="0" borderId="3" xfId="0" applyBorder="1"/>
    <xf numFmtId="0" fontId="0" fillId="0" borderId="4" xfId="0" applyBorder="1"/>
    <xf numFmtId="0" fontId="2" fillId="0" borderId="0" xfId="0" applyFont="1"/>
    <xf numFmtId="0" fontId="2" fillId="0" borderId="5" xfId="0" applyFont="1" applyBorder="1"/>
    <xf numFmtId="3" fontId="0" fillId="0" borderId="0" xfId="0" applyNumberFormat="1"/>
    <xf numFmtId="0" fontId="2" fillId="0" borderId="5" xfId="0" applyFont="1" applyBorder="1" applyAlignment="1"/>
    <xf numFmtId="0" fontId="0" fillId="0" borderId="6" xfId="0" applyBorder="1"/>
    <xf numFmtId="0" fontId="5" fillId="0" borderId="0" xfId="0" applyFont="1" applyAlignment="1">
      <alignment horizontal="center"/>
    </xf>
    <xf numFmtId="0" fontId="7" fillId="0" borderId="0" xfId="0" applyFont="1" applyFill="1" applyAlignment="1">
      <alignment horizontal="right"/>
    </xf>
    <xf numFmtId="0" fontId="1" fillId="0" borderId="0" xfId="0" applyFont="1"/>
    <xf numFmtId="0" fontId="9" fillId="0" borderId="0" xfId="0" applyFont="1"/>
    <xf numFmtId="0" fontId="10" fillId="0" borderId="0" xfId="0" applyFont="1"/>
    <xf numFmtId="164" fontId="0" fillId="0" borderId="0" xfId="0" applyNumberFormat="1" applyProtection="1"/>
    <xf numFmtId="4" fontId="0" fillId="0" borderId="0" xfId="0" applyNumberFormat="1" applyProtection="1"/>
    <xf numFmtId="4" fontId="0" fillId="0" borderId="7" xfId="0" applyNumberFormat="1" applyBorder="1" applyProtection="1"/>
    <xf numFmtId="4" fontId="0" fillId="0" borderId="0" xfId="0" applyNumberFormat="1" applyAlignment="1" applyProtection="1">
      <alignment horizontal="fill"/>
    </xf>
    <xf numFmtId="0" fontId="0" fillId="0" borderId="8" xfId="0" applyBorder="1"/>
    <xf numFmtId="0" fontId="0" fillId="0" borderId="0" xfId="0" applyBorder="1"/>
    <xf numFmtId="0" fontId="4" fillId="0" borderId="7" xfId="0" applyFont="1" applyBorder="1" applyAlignment="1">
      <alignment horizontal="center"/>
    </xf>
    <xf numFmtId="0" fontId="0" fillId="0" borderId="0" xfId="0" applyAlignment="1">
      <alignment horizontal="center"/>
    </xf>
    <xf numFmtId="4" fontId="0" fillId="0" borderId="0" xfId="0" applyNumberFormat="1" applyBorder="1" applyProtection="1"/>
    <xf numFmtId="4" fontId="0" fillId="0" borderId="0" xfId="0" applyNumberFormat="1"/>
    <xf numFmtId="4" fontId="0" fillId="0" borderId="0" xfId="0" applyNumberFormat="1" applyBorder="1"/>
    <xf numFmtId="4" fontId="0" fillId="0" borderId="0" xfId="0" applyNumberFormat="1" applyBorder="1" applyAlignment="1" applyProtection="1">
      <alignment horizontal="right"/>
    </xf>
    <xf numFmtId="4" fontId="0" fillId="0" borderId="7" xfId="0" applyNumberFormat="1" applyBorder="1" applyAlignment="1" applyProtection="1">
      <alignment horizontal="right"/>
    </xf>
    <xf numFmtId="164" fontId="2" fillId="0" borderId="0" xfId="0" applyNumberFormat="1" applyFont="1" applyProtection="1"/>
    <xf numFmtId="0" fontId="2" fillId="0" borderId="0" xfId="0" applyFont="1" applyBorder="1"/>
    <xf numFmtId="4" fontId="0" fillId="0" borderId="9" xfId="0" applyNumberFormat="1" applyBorder="1" applyProtection="1"/>
    <xf numFmtId="4" fontId="0" fillId="0" borderId="7" xfId="0" applyNumberFormat="1" applyBorder="1"/>
    <xf numFmtId="4" fontId="4" fillId="0" borderId="0" xfId="0" applyNumberFormat="1" applyFont="1" applyBorder="1" applyProtection="1"/>
    <xf numFmtId="4" fontId="21" fillId="0" borderId="0" xfId="0" applyNumberFormat="1" applyFont="1" applyBorder="1" applyProtection="1"/>
    <xf numFmtId="4" fontId="21" fillId="0" borderId="0" xfId="0" applyNumberFormat="1" applyFont="1" applyBorder="1" applyAlignment="1" applyProtection="1">
      <alignment horizontal="right"/>
    </xf>
    <xf numFmtId="0" fontId="5" fillId="0" borderId="0" xfId="0" applyFont="1" applyAlignment="1">
      <alignment horizontal="left"/>
    </xf>
    <xf numFmtId="0" fontId="22" fillId="0" borderId="0" xfId="0" applyFont="1" applyFill="1"/>
    <xf numFmtId="0" fontId="22" fillId="0" borderId="0" xfId="0" applyFont="1"/>
    <xf numFmtId="0" fontId="2" fillId="0" borderId="0" xfId="0" applyFont="1" applyAlignment="1">
      <alignment horizontal="left"/>
    </xf>
    <xf numFmtId="0" fontId="4" fillId="0" borderId="0" xfId="0" applyFont="1" applyBorder="1" applyAlignment="1">
      <alignment horizontal="center"/>
    </xf>
    <xf numFmtId="164" fontId="4" fillId="0" borderId="0" xfId="0" applyNumberFormat="1" applyFont="1" applyProtection="1"/>
    <xf numFmtId="4" fontId="4" fillId="0" borderId="0" xfId="0" applyNumberFormat="1" applyFont="1" applyProtection="1"/>
    <xf numFmtId="4" fontId="4" fillId="0" borderId="0" xfId="0" applyNumberFormat="1" applyFont="1"/>
    <xf numFmtId="4" fontId="4" fillId="0" borderId="0" xfId="0" applyNumberFormat="1" applyFont="1" applyBorder="1"/>
    <xf numFmtId="4" fontId="4" fillId="0" borderId="7" xfId="0" applyNumberFormat="1" applyFont="1" applyBorder="1"/>
    <xf numFmtId="4" fontId="0" fillId="0" borderId="10" xfId="0" applyNumberFormat="1" applyBorder="1"/>
    <xf numFmtId="0" fontId="1" fillId="0" borderId="5" xfId="0" applyFont="1" applyFill="1" applyBorder="1"/>
    <xf numFmtId="0" fontId="1" fillId="0" borderId="5" xfId="0" applyFont="1" applyFill="1" applyBorder="1" applyAlignment="1">
      <alignment horizontal="right"/>
    </xf>
    <xf numFmtId="0" fontId="1" fillId="0" borderId="0" xfId="0" applyFont="1" applyFill="1" applyAlignment="1">
      <alignment horizontal="right"/>
    </xf>
    <xf numFmtId="0" fontId="3" fillId="0" borderId="0" xfId="0" applyFont="1"/>
    <xf numFmtId="0" fontId="3" fillId="0" borderId="0" xfId="0" applyFont="1" applyFill="1"/>
    <xf numFmtId="0" fontId="23" fillId="0" borderId="0" xfId="0" applyFont="1" applyFill="1"/>
    <xf numFmtId="0" fontId="23" fillId="0" borderId="0" xfId="0" applyFont="1"/>
    <xf numFmtId="0" fontId="3" fillId="0" borderId="0" xfId="0" applyFont="1" applyAlignment="1">
      <alignment horizontal="center"/>
    </xf>
    <xf numFmtId="4" fontId="3" fillId="0" borderId="0" xfId="0" applyNumberFormat="1" applyFont="1"/>
    <xf numFmtId="0" fontId="3" fillId="0" borderId="11" xfId="0" applyFont="1" applyFill="1" applyBorder="1"/>
    <xf numFmtId="0" fontId="3" fillId="0" borderId="12" xfId="0" applyFont="1" applyBorder="1"/>
    <xf numFmtId="0" fontId="3" fillId="0" borderId="13" xfId="0" applyFont="1" applyBorder="1"/>
    <xf numFmtId="0" fontId="3" fillId="0" borderId="14" xfId="0" applyFont="1" applyFill="1" applyBorder="1"/>
    <xf numFmtId="0" fontId="3" fillId="0" borderId="0" xfId="0" applyFont="1" applyBorder="1"/>
    <xf numFmtId="0" fontId="3" fillId="0" borderId="0" xfId="0" applyFont="1" applyBorder="1" applyAlignment="1">
      <alignment horizontal="center"/>
    </xf>
    <xf numFmtId="0" fontId="3" fillId="0" borderId="15" xfId="0" applyFont="1" applyBorder="1"/>
    <xf numFmtId="0" fontId="3" fillId="0" borderId="16" xfId="0" applyFont="1" applyFill="1" applyBorder="1"/>
    <xf numFmtId="0" fontId="3" fillId="0" borderId="1" xfId="0" applyFont="1" applyBorder="1"/>
    <xf numFmtId="0" fontId="3" fillId="0" borderId="17" xfId="0" applyFont="1" applyBorder="1"/>
    <xf numFmtId="4" fontId="3" fillId="0" borderId="9" xfId="0" applyNumberFormat="1" applyFont="1" applyBorder="1"/>
    <xf numFmtId="0" fontId="1" fillId="0" borderId="0" xfId="0" applyFont="1" applyBorder="1"/>
    <xf numFmtId="3" fontId="24" fillId="0" borderId="1" xfId="0" applyNumberFormat="1" applyFont="1" applyFill="1" applyBorder="1" applyAlignment="1" applyProtection="1">
      <alignment horizontal="center"/>
      <protection locked="0"/>
    </xf>
    <xf numFmtId="0" fontId="0" fillId="6" borderId="0" xfId="0" applyFill="1" applyProtection="1">
      <protection locked="0"/>
    </xf>
    <xf numFmtId="0" fontId="1" fillId="6" borderId="0" xfId="0" applyFont="1" applyFill="1" applyProtection="1">
      <protection locked="0"/>
    </xf>
    <xf numFmtId="0" fontId="7" fillId="2" borderId="0" xfId="0" applyFont="1" applyFill="1" applyProtection="1">
      <protection locked="0"/>
    </xf>
    <xf numFmtId="0" fontId="17" fillId="2" borderId="0" xfId="0" applyFont="1" applyFill="1" applyAlignment="1" applyProtection="1">
      <alignment vertical="center"/>
      <protection locked="0"/>
    </xf>
    <xf numFmtId="0" fontId="23" fillId="6" borderId="0" xfId="0" applyFont="1" applyFill="1" applyProtection="1">
      <protection locked="0"/>
    </xf>
    <xf numFmtId="0" fontId="12" fillId="2" borderId="18" xfId="0" applyFont="1" applyFill="1" applyBorder="1" applyAlignment="1" applyProtection="1">
      <alignment horizontal="centerContinuous"/>
      <protection locked="0"/>
    </xf>
    <xf numFmtId="0" fontId="0" fillId="2" borderId="19" xfId="0" applyFill="1" applyBorder="1" applyAlignment="1" applyProtection="1">
      <alignment horizontal="centerContinuous"/>
      <protection locked="0"/>
    </xf>
    <xf numFmtId="0" fontId="0" fillId="2" borderId="0" xfId="0" applyFill="1" applyBorder="1" applyProtection="1">
      <protection locked="0"/>
    </xf>
    <xf numFmtId="0" fontId="18" fillId="2" borderId="0" xfId="0" applyFont="1" applyFill="1" applyAlignment="1" applyProtection="1">
      <alignment vertical="center"/>
      <protection locked="0"/>
    </xf>
    <xf numFmtId="0" fontId="3" fillId="6" borderId="0" xfId="0" applyFont="1" applyFill="1" applyProtection="1">
      <protection locked="0"/>
    </xf>
    <xf numFmtId="0" fontId="0" fillId="2" borderId="20" xfId="0" applyFill="1" applyBorder="1" applyProtection="1">
      <protection locked="0"/>
    </xf>
    <xf numFmtId="0" fontId="0" fillId="2" borderId="21" xfId="0" applyFill="1" applyBorder="1" applyProtection="1">
      <protection locked="0"/>
    </xf>
    <xf numFmtId="165" fontId="12" fillId="3" borderId="22" xfId="0" applyNumberFormat="1" applyFont="1" applyFill="1" applyBorder="1" applyAlignment="1" applyProtection="1">
      <alignment horizontal="center"/>
      <protection locked="0"/>
    </xf>
    <xf numFmtId="165" fontId="20" fillId="3" borderId="23" xfId="0" applyNumberFormat="1" applyFont="1" applyFill="1" applyBorder="1" applyAlignment="1" applyProtection="1">
      <alignment horizontal="center"/>
      <protection locked="0"/>
    </xf>
    <xf numFmtId="0" fontId="18" fillId="2" borderId="0" xfId="0" applyFont="1" applyFill="1" applyProtection="1">
      <protection locked="0"/>
    </xf>
    <xf numFmtId="0" fontId="3" fillId="0" borderId="0" xfId="0" applyFont="1" applyProtection="1">
      <protection locked="0"/>
    </xf>
    <xf numFmtId="0" fontId="0" fillId="2" borderId="24" xfId="0" applyFill="1" applyBorder="1" applyProtection="1">
      <protection locked="0"/>
    </xf>
    <xf numFmtId="0" fontId="0" fillId="2" borderId="25" xfId="0" applyFill="1" applyBorder="1" applyProtection="1">
      <protection locked="0"/>
    </xf>
    <xf numFmtId="0" fontId="2" fillId="2" borderId="0" xfId="0" applyFont="1" applyFill="1" applyProtection="1">
      <protection locked="0"/>
    </xf>
    <xf numFmtId="0" fontId="0" fillId="2" borderId="26" xfId="0" applyFill="1" applyBorder="1" applyProtection="1">
      <protection locked="0"/>
    </xf>
    <xf numFmtId="0" fontId="0" fillId="2" borderId="27" xfId="0" applyFill="1" applyBorder="1" applyProtection="1">
      <protection locked="0"/>
    </xf>
    <xf numFmtId="10" fontId="12" fillId="3" borderId="22" xfId="0" applyNumberFormat="1" applyFont="1" applyFill="1" applyBorder="1" applyAlignment="1" applyProtection="1">
      <alignment horizontal="center"/>
      <protection locked="0"/>
    </xf>
    <xf numFmtId="10" fontId="20" fillId="3" borderId="23" xfId="0" applyNumberFormat="1" applyFont="1" applyFill="1" applyBorder="1" applyAlignment="1" applyProtection="1">
      <alignment horizontal="center"/>
      <protection locked="0"/>
    </xf>
    <xf numFmtId="0" fontId="0" fillId="2" borderId="28" xfId="0" applyFill="1" applyBorder="1" applyProtection="1">
      <protection locked="0"/>
    </xf>
    <xf numFmtId="0" fontId="0" fillId="2" borderId="29" xfId="0" applyFill="1" applyBorder="1" applyProtection="1">
      <protection locked="0"/>
    </xf>
    <xf numFmtId="0" fontId="0" fillId="2" borderId="30" xfId="0" applyFill="1" applyBorder="1" applyProtection="1">
      <protection locked="0"/>
    </xf>
    <xf numFmtId="0" fontId="0" fillId="2" borderId="2" xfId="0" applyFill="1" applyBorder="1" applyProtection="1">
      <protection locked="0"/>
    </xf>
    <xf numFmtId="0" fontId="0" fillId="2" borderId="31" xfId="0" applyFill="1" applyBorder="1" applyProtection="1">
      <protection locked="0"/>
    </xf>
    <xf numFmtId="165" fontId="18" fillId="2" borderId="22" xfId="0" applyNumberFormat="1" applyFont="1" applyFill="1" applyBorder="1" applyAlignment="1" applyProtection="1">
      <alignment horizontal="center"/>
    </xf>
    <xf numFmtId="165" fontId="19" fillId="2" borderId="23" xfId="0" applyNumberFormat="1" applyFont="1" applyFill="1" applyBorder="1" applyAlignment="1" applyProtection="1">
      <alignment horizontal="center"/>
    </xf>
    <xf numFmtId="10" fontId="18" fillId="2" borderId="22" xfId="0" applyNumberFormat="1" applyFont="1" applyFill="1" applyBorder="1" applyAlignment="1" applyProtection="1">
      <alignment horizontal="center"/>
    </xf>
    <xf numFmtId="10" fontId="19" fillId="2" borderId="23" xfId="0" applyNumberFormat="1" applyFont="1" applyFill="1" applyBorder="1" applyAlignment="1" applyProtection="1">
      <alignment horizontal="center"/>
    </xf>
    <xf numFmtId="4" fontId="18" fillId="2" borderId="22" xfId="0" applyNumberFormat="1" applyFont="1" applyFill="1" applyBorder="1" applyAlignment="1" applyProtection="1">
      <alignment horizontal="center"/>
    </xf>
    <xf numFmtId="4" fontId="19" fillId="2" borderId="23" xfId="0" applyNumberFormat="1" applyFont="1" applyFill="1" applyBorder="1" applyAlignment="1" applyProtection="1">
      <alignment horizontal="center"/>
    </xf>
    <xf numFmtId="0" fontId="5" fillId="0" borderId="0" xfId="0" applyFont="1" applyProtection="1">
      <protection locked="0"/>
    </xf>
    <xf numFmtId="0" fontId="5" fillId="0" borderId="0" xfId="0" applyFont="1" applyAlignment="1" applyProtection="1">
      <alignment horizontal="center"/>
      <protection locked="0"/>
    </xf>
    <xf numFmtId="0" fontId="5" fillId="0" borderId="0" xfId="0" applyFont="1" applyFill="1" applyProtection="1">
      <protection locked="0"/>
    </xf>
    <xf numFmtId="0" fontId="23" fillId="0" borderId="0" xfId="0" applyFont="1" applyFill="1" applyProtection="1">
      <protection locked="0"/>
    </xf>
    <xf numFmtId="0" fontId="23" fillId="0" borderId="0" xfId="0" applyFont="1" applyProtection="1">
      <protection locked="0"/>
    </xf>
    <xf numFmtId="0" fontId="3" fillId="0" borderId="0" xfId="0" applyFont="1" applyFill="1" applyProtection="1">
      <protection locked="0"/>
    </xf>
    <xf numFmtId="4" fontId="3" fillId="0" borderId="0" xfId="0" applyNumberFormat="1" applyFont="1" applyProtection="1">
      <protection locked="0"/>
    </xf>
    <xf numFmtId="4" fontId="23" fillId="0" borderId="0" xfId="0" applyNumberFormat="1" applyFont="1" applyProtection="1">
      <protection locked="0"/>
    </xf>
    <xf numFmtId="0" fontId="22" fillId="0" borderId="0" xfId="0" applyFont="1" applyFill="1" applyProtection="1">
      <protection locked="0"/>
    </xf>
    <xf numFmtId="0" fontId="22" fillId="0" borderId="0" xfId="0" applyFont="1" applyProtection="1">
      <protection locked="0"/>
    </xf>
    <xf numFmtId="0" fontId="0" fillId="0" borderId="0" xfId="0" applyProtection="1">
      <protection locked="0"/>
    </xf>
    <xf numFmtId="0" fontId="7" fillId="0" borderId="0" xfId="0" applyFont="1"/>
    <xf numFmtId="0" fontId="5" fillId="0" borderId="0" xfId="0" applyFont="1" applyAlignment="1" applyProtection="1">
      <alignment horizontal="left"/>
      <protection locked="0"/>
    </xf>
    <xf numFmtId="0" fontId="4" fillId="0" borderId="0" xfId="0" applyFont="1" applyFill="1" applyProtection="1">
      <protection locked="0"/>
    </xf>
    <xf numFmtId="2" fontId="4" fillId="0" borderId="0" xfId="0" applyNumberFormat="1" applyFont="1" applyFill="1" applyProtection="1">
      <protection locked="0"/>
    </xf>
    <xf numFmtId="0" fontId="2" fillId="0" borderId="0" xfId="0" applyFont="1" applyFill="1" applyBorder="1" applyAlignment="1" applyProtection="1">
      <alignment horizontal="center"/>
      <protection locked="0"/>
    </xf>
    <xf numFmtId="3" fontId="2" fillId="0" borderId="0" xfId="0" applyNumberFormat="1" applyFont="1" applyFill="1" applyBorder="1" applyAlignment="1" applyProtection="1">
      <alignment horizontal="center" vertical="center" wrapText="1"/>
      <protection locked="0"/>
    </xf>
    <xf numFmtId="3" fontId="2" fillId="0" borderId="2" xfId="0" applyNumberFormat="1" applyFont="1" applyFill="1" applyBorder="1" applyAlignment="1" applyProtection="1">
      <alignment horizontal="center" vertical="center" wrapText="1"/>
      <protection locked="0"/>
    </xf>
    <xf numFmtId="0" fontId="4" fillId="0" borderId="0" xfId="0" applyFont="1" applyProtection="1">
      <protection locked="0"/>
    </xf>
    <xf numFmtId="0" fontId="7" fillId="0" borderId="0" xfId="0" applyFont="1" applyFill="1" applyAlignment="1" applyProtection="1">
      <alignment horizontal="left"/>
      <protection locked="0"/>
    </xf>
    <xf numFmtId="0" fontId="7" fillId="0" borderId="0" xfId="0" applyFont="1" applyFill="1" applyProtection="1">
      <protection locked="0"/>
    </xf>
    <xf numFmtId="0" fontId="4" fillId="0" borderId="0" xfId="0" applyFont="1" applyFill="1" applyBorder="1" applyProtection="1">
      <protection locked="0"/>
    </xf>
    <xf numFmtId="2" fontId="7" fillId="0" borderId="0" xfId="0" applyNumberFormat="1" applyFont="1" applyFill="1" applyProtection="1">
      <protection locked="0"/>
    </xf>
    <xf numFmtId="0" fontId="4" fillId="0" borderId="0" xfId="0" applyFont="1" applyFill="1" applyBorder="1" applyAlignment="1" applyProtection="1">
      <alignment horizontal="center"/>
      <protection locked="0"/>
    </xf>
    <xf numFmtId="0" fontId="25" fillId="0" borderId="0" xfId="0" applyFont="1" applyFill="1" applyProtection="1">
      <protection locked="0"/>
    </xf>
    <xf numFmtId="0" fontId="25" fillId="0" borderId="0" xfId="0" applyFont="1" applyAlignment="1" applyProtection="1">
      <alignment horizontal="left"/>
      <protection locked="0"/>
    </xf>
    <xf numFmtId="0" fontId="25" fillId="0" borderId="0" xfId="0" applyFont="1" applyAlignment="1" applyProtection="1">
      <alignment horizontal="center"/>
      <protection locked="0"/>
    </xf>
    <xf numFmtId="0" fontId="25" fillId="0" borderId="0" xfId="0" applyFont="1" applyProtection="1">
      <protection locked="0"/>
    </xf>
    <xf numFmtId="0" fontId="24" fillId="0" borderId="0" xfId="0" applyFont="1" applyFill="1" applyBorder="1" applyAlignment="1" applyProtection="1">
      <alignment horizontal="center"/>
      <protection locked="0"/>
    </xf>
    <xf numFmtId="0" fontId="22" fillId="0" borderId="0" xfId="0" applyFont="1" applyAlignment="1" applyProtection="1">
      <alignment horizontal="left"/>
      <protection locked="0"/>
    </xf>
    <xf numFmtId="0" fontId="22" fillId="0" borderId="0" xfId="0" applyFont="1" applyAlignment="1" applyProtection="1">
      <alignment horizontal="center"/>
      <protection locked="0"/>
    </xf>
    <xf numFmtId="0" fontId="2" fillId="0" borderId="0" xfId="0" applyFont="1" applyAlignment="1" applyProtection="1">
      <alignment horizontal="left"/>
      <protection locked="0"/>
    </xf>
    <xf numFmtId="0" fontId="13" fillId="7" borderId="0" xfId="0" applyFont="1" applyFill="1"/>
    <xf numFmtId="0" fontId="0" fillId="7" borderId="0" xfId="0" applyFill="1"/>
    <xf numFmtId="0" fontId="14" fillId="7" borderId="0" xfId="0" applyFont="1" applyFill="1"/>
    <xf numFmtId="0" fontId="9" fillId="7" borderId="0" xfId="0" applyFont="1" applyFill="1" applyProtection="1">
      <protection locked="0"/>
    </xf>
    <xf numFmtId="0" fontId="9" fillId="7" borderId="0" xfId="0" applyFont="1" applyFill="1" applyAlignment="1" applyProtection="1">
      <alignment horizontal="left" vertical="top"/>
      <protection locked="0"/>
    </xf>
    <xf numFmtId="0" fontId="5" fillId="7" borderId="0" xfId="0" applyFont="1" applyFill="1" applyProtection="1">
      <protection locked="0"/>
    </xf>
    <xf numFmtId="0" fontId="9" fillId="7" borderId="0" xfId="0" applyFont="1" applyFill="1" applyAlignment="1">
      <alignment horizontal="left" vertical="top"/>
    </xf>
    <xf numFmtId="0" fontId="5" fillId="7" borderId="0" xfId="0" applyFont="1" applyFill="1"/>
    <xf numFmtId="0" fontId="0" fillId="7" borderId="0" xfId="0" applyFill="1" applyProtection="1">
      <protection locked="0"/>
    </xf>
    <xf numFmtId="3" fontId="4" fillId="0" borderId="1" xfId="0" applyNumberFormat="1" applyFont="1" applyFill="1" applyBorder="1" applyAlignment="1" applyProtection="1">
      <alignment horizontal="right"/>
    </xf>
    <xf numFmtId="3" fontId="4" fillId="0" borderId="0" xfId="0" applyNumberFormat="1" applyFont="1" applyFill="1" applyBorder="1" applyAlignment="1" applyProtection="1">
      <alignment horizontal="right"/>
    </xf>
    <xf numFmtId="0" fontId="5" fillId="0" borderId="0" xfId="0" applyFont="1" applyProtection="1"/>
    <xf numFmtId="3" fontId="4" fillId="0" borderId="0" xfId="0" applyNumberFormat="1" applyFont="1" applyFill="1" applyBorder="1" applyProtection="1"/>
    <xf numFmtId="3" fontId="24" fillId="0" borderId="1" xfId="0" applyNumberFormat="1" applyFont="1" applyFill="1" applyBorder="1" applyAlignment="1" applyProtection="1">
      <alignment horizontal="right"/>
    </xf>
    <xf numFmtId="3" fontId="24" fillId="0" borderId="0" xfId="0" applyNumberFormat="1" applyFont="1" applyFill="1" applyBorder="1" applyAlignment="1" applyProtection="1">
      <alignment horizontal="right"/>
    </xf>
    <xf numFmtId="0" fontId="22" fillId="0" borderId="0" xfId="0" applyFont="1" applyProtection="1"/>
    <xf numFmtId="10" fontId="2" fillId="0" borderId="0" xfId="0" applyNumberFormat="1" applyFont="1" applyFill="1" applyBorder="1" applyAlignment="1" applyProtection="1">
      <alignment vertical="center" wrapText="1"/>
    </xf>
    <xf numFmtId="10" fontId="2" fillId="0" borderId="2" xfId="0" applyNumberFormat="1" applyFont="1" applyFill="1" applyBorder="1" applyAlignment="1" applyProtection="1">
      <alignment vertical="center" wrapText="1"/>
    </xf>
    <xf numFmtId="10" fontId="4" fillId="0" borderId="0" xfId="0" applyNumberFormat="1" applyFont="1" applyFill="1" applyBorder="1" applyProtection="1"/>
    <xf numFmtId="10" fontId="4" fillId="0" borderId="2" xfId="0" applyNumberFormat="1" applyFont="1" applyFill="1" applyBorder="1" applyProtection="1"/>
    <xf numFmtId="0" fontId="5" fillId="0" borderId="0" xfId="0" applyFont="1" applyAlignment="1" applyProtection="1">
      <alignment horizontal="center"/>
    </xf>
    <xf numFmtId="2" fontId="7" fillId="0" borderId="0" xfId="0" applyNumberFormat="1" applyFont="1" applyFill="1" applyProtection="1"/>
    <xf numFmtId="10" fontId="26" fillId="0" borderId="0" xfId="0" applyNumberFormat="1" applyFont="1" applyFill="1" applyBorder="1" applyAlignment="1" applyProtection="1">
      <alignment vertical="center" wrapText="1"/>
    </xf>
    <xf numFmtId="10" fontId="26" fillId="0" borderId="2" xfId="0" applyNumberFormat="1" applyFont="1" applyFill="1" applyBorder="1" applyAlignment="1" applyProtection="1">
      <alignment vertical="center" wrapText="1"/>
    </xf>
    <xf numFmtId="10" fontId="24" fillId="0" borderId="0" xfId="0" applyNumberFormat="1" applyFont="1" applyFill="1" applyBorder="1" applyProtection="1"/>
    <xf numFmtId="10" fontId="24" fillId="0" borderId="2" xfId="0" applyNumberFormat="1" applyFont="1" applyFill="1" applyBorder="1" applyProtection="1"/>
    <xf numFmtId="0" fontId="22" fillId="0" borderId="0" xfId="0" applyFont="1" applyAlignment="1" applyProtection="1">
      <alignment horizontal="center"/>
    </xf>
    <xf numFmtId="0" fontId="1" fillId="7" borderId="0" xfId="0" applyFont="1" applyFill="1" applyAlignment="1">
      <alignment horizontal="right"/>
    </xf>
    <xf numFmtId="0" fontId="1" fillId="0" borderId="5" xfId="0" applyFont="1" applyFill="1" applyBorder="1" applyAlignment="1">
      <alignment horizontal="right"/>
    </xf>
    <xf numFmtId="0" fontId="4" fillId="0" borderId="0" xfId="0" applyFont="1" applyAlignment="1">
      <alignment horizontal="center"/>
    </xf>
    <xf numFmtId="0" fontId="2" fillId="0" borderId="5" xfId="0" applyFont="1" applyBorder="1" applyAlignment="1">
      <alignment horizontal="center"/>
    </xf>
    <xf numFmtId="0" fontId="27" fillId="0" borderId="0" xfId="1" applyFont="1" applyAlignment="1" applyProtection="1">
      <alignment horizontal="left"/>
      <protection locked="0"/>
    </xf>
    <xf numFmtId="3" fontId="4" fillId="0" borderId="0" xfId="0" applyNumberFormat="1" applyFont="1" applyFill="1" applyBorder="1" applyAlignment="1" applyProtection="1">
      <alignment horizontal="center" vertical="center" wrapText="1"/>
      <protection locked="0"/>
    </xf>
    <xf numFmtId="0" fontId="4" fillId="0" borderId="0" xfId="0" applyFont="1" applyFill="1" applyBorder="1" applyAlignment="1" applyProtection="1">
      <alignment horizontal="center" vertical="center" wrapText="1"/>
      <protection locked="0"/>
    </xf>
    <xf numFmtId="10" fontId="2" fillId="4" borderId="32" xfId="0" applyNumberFormat="1" applyFont="1" applyFill="1" applyBorder="1" applyAlignment="1" applyProtection="1">
      <alignment horizontal="center" vertical="center" wrapText="1"/>
      <protection locked="0"/>
    </xf>
    <xf numFmtId="10" fontId="4" fillId="4" borderId="33" xfId="0" applyNumberFormat="1" applyFont="1" applyFill="1" applyBorder="1" applyAlignment="1" applyProtection="1">
      <alignment horizontal="center"/>
      <protection locked="0"/>
    </xf>
    <xf numFmtId="10" fontId="2" fillId="4" borderId="32" xfId="0" applyNumberFormat="1" applyFont="1" applyFill="1" applyBorder="1" applyAlignment="1" applyProtection="1">
      <alignment horizontal="center" vertical="center" wrapText="1"/>
    </xf>
    <xf numFmtId="10" fontId="4" fillId="4" borderId="33" xfId="0" applyNumberFormat="1" applyFont="1" applyFill="1" applyBorder="1" applyAlignment="1" applyProtection="1">
      <alignment horizontal="center"/>
    </xf>
    <xf numFmtId="10" fontId="2" fillId="5" borderId="32" xfId="0" applyNumberFormat="1" applyFont="1" applyFill="1" applyBorder="1" applyAlignment="1" applyProtection="1">
      <alignment horizontal="center" vertical="center" wrapText="1"/>
    </xf>
    <xf numFmtId="10" fontId="4" fillId="5" borderId="33" xfId="0" applyNumberFormat="1" applyFont="1" applyFill="1" applyBorder="1" applyAlignment="1" applyProtection="1">
      <alignment horizontal="center"/>
    </xf>
    <xf numFmtId="0" fontId="2" fillId="0" borderId="0" xfId="0" applyFont="1" applyFill="1" applyAlignment="1" applyProtection="1">
      <alignment horizontal="left" vertical="center" wrapText="1"/>
      <protection locked="0"/>
    </xf>
    <xf numFmtId="0" fontId="4" fillId="0" borderId="0" xfId="0" applyFont="1" applyFill="1" applyAlignment="1" applyProtection="1">
      <alignment horizontal="left" vertical="center" wrapText="1"/>
      <protection locked="0"/>
    </xf>
    <xf numFmtId="10" fontId="4" fillId="0" borderId="0" xfId="0" applyNumberFormat="1" applyFont="1" applyFill="1" applyBorder="1" applyAlignment="1" applyProtection="1">
      <alignment horizontal="center" vertical="center" wrapText="1"/>
      <protection locked="0"/>
    </xf>
    <xf numFmtId="10" fontId="4" fillId="0" borderId="0" xfId="0" applyNumberFormat="1" applyFont="1" applyFill="1" applyBorder="1" applyAlignment="1" applyProtection="1">
      <alignment horizontal="center"/>
      <protection locked="0"/>
    </xf>
    <xf numFmtId="9" fontId="4" fillId="0" borderId="0" xfId="0" applyNumberFormat="1" applyFont="1" applyFill="1" applyBorder="1" applyAlignment="1" applyProtection="1">
      <alignment horizontal="left" vertical="center" wrapText="1"/>
      <protection locked="0"/>
    </xf>
    <xf numFmtId="9" fontId="4" fillId="0" borderId="0" xfId="0" applyNumberFormat="1" applyFont="1" applyFill="1" applyBorder="1" applyAlignment="1" applyProtection="1">
      <alignment horizontal="left"/>
      <protection locked="0"/>
    </xf>
    <xf numFmtId="3" fontId="2" fillId="0" borderId="32" xfId="0" applyNumberFormat="1" applyFont="1" applyFill="1" applyBorder="1" applyAlignment="1" applyProtection="1">
      <alignment horizontal="center" vertical="center" wrapText="1"/>
      <protection locked="0"/>
    </xf>
    <xf numFmtId="3" fontId="2" fillId="0" borderId="33" xfId="0" applyNumberFormat="1" applyFont="1" applyFill="1" applyBorder="1" applyAlignment="1" applyProtection="1">
      <alignment horizontal="center" vertical="center" wrapText="1"/>
      <protection locked="0"/>
    </xf>
    <xf numFmtId="0" fontId="2" fillId="0" borderId="34" xfId="0" applyFont="1" applyBorder="1" applyAlignment="1" applyProtection="1">
      <alignment horizontal="center" vertical="center"/>
      <protection locked="0"/>
    </xf>
    <xf numFmtId="0" fontId="2" fillId="0" borderId="35" xfId="0" applyFont="1" applyBorder="1" applyAlignment="1" applyProtection="1">
      <alignment horizontal="center" vertical="center"/>
      <protection locked="0"/>
    </xf>
    <xf numFmtId="0" fontId="2" fillId="0" borderId="36" xfId="0" applyFont="1" applyBorder="1" applyAlignment="1" applyProtection="1">
      <alignment horizontal="center" vertical="center"/>
      <protection locked="0"/>
    </xf>
    <xf numFmtId="0" fontId="2" fillId="0" borderId="32" xfId="0" applyFont="1" applyFill="1" applyBorder="1" applyAlignment="1" applyProtection="1">
      <alignment horizontal="center" vertical="center" wrapText="1"/>
      <protection locked="0"/>
    </xf>
    <xf numFmtId="0" fontId="4" fillId="0" borderId="33" xfId="0" applyFont="1" applyFill="1" applyBorder="1" applyAlignment="1" applyProtection="1">
      <alignment horizontal="center" vertical="center" wrapText="1"/>
      <protection locked="0"/>
    </xf>
    <xf numFmtId="0" fontId="26" fillId="0" borderId="0" xfId="0" applyFont="1" applyFill="1" applyAlignment="1" applyProtection="1">
      <alignment horizontal="left" vertical="center" wrapText="1"/>
      <protection locked="0"/>
    </xf>
    <xf numFmtId="0" fontId="24" fillId="0" borderId="0" xfId="0" applyFont="1" applyFill="1" applyAlignment="1" applyProtection="1">
      <alignment horizontal="left" vertical="center" wrapText="1"/>
      <protection locked="0"/>
    </xf>
    <xf numFmtId="3" fontId="24" fillId="0" borderId="0" xfId="0" applyNumberFormat="1" applyFont="1" applyFill="1" applyBorder="1" applyAlignment="1" applyProtection="1">
      <alignment horizontal="center" vertical="center" wrapText="1"/>
      <protection locked="0"/>
    </xf>
    <xf numFmtId="0" fontId="24" fillId="0" borderId="0" xfId="0" applyFont="1" applyFill="1" applyBorder="1" applyAlignment="1" applyProtection="1">
      <alignment horizontal="center" vertical="center" wrapText="1"/>
      <protection locked="0"/>
    </xf>
    <xf numFmtId="10" fontId="24" fillId="0" borderId="0" xfId="0" applyNumberFormat="1" applyFont="1" applyFill="1" applyBorder="1" applyAlignment="1" applyProtection="1">
      <alignment horizontal="center" vertical="center" wrapText="1"/>
      <protection locked="0"/>
    </xf>
    <xf numFmtId="10" fontId="24" fillId="0" borderId="0" xfId="0" applyNumberFormat="1" applyFont="1" applyFill="1" applyBorder="1" applyAlignment="1" applyProtection="1">
      <alignment horizontal="center"/>
      <protection locked="0"/>
    </xf>
    <xf numFmtId="9" fontId="24" fillId="0" borderId="0" xfId="0" applyNumberFormat="1" applyFont="1" applyFill="1" applyBorder="1" applyAlignment="1" applyProtection="1">
      <alignment horizontal="left" vertical="center" wrapText="1"/>
      <protection locked="0"/>
    </xf>
    <xf numFmtId="9" fontId="24" fillId="0" borderId="0" xfId="0" applyNumberFormat="1" applyFont="1" applyFill="1" applyBorder="1" applyAlignment="1" applyProtection="1">
      <alignment horizontal="left"/>
      <protection locked="0"/>
    </xf>
    <xf numFmtId="10" fontId="26" fillId="4" borderId="32" xfId="0" applyNumberFormat="1" applyFont="1" applyFill="1" applyBorder="1" applyAlignment="1" applyProtection="1">
      <alignment horizontal="center" vertical="center" wrapText="1"/>
      <protection locked="0"/>
    </xf>
    <xf numFmtId="10" fontId="24" fillId="4" borderId="33" xfId="0" applyNumberFormat="1" applyFont="1" applyFill="1" applyBorder="1" applyAlignment="1" applyProtection="1">
      <alignment horizontal="center"/>
      <protection locked="0"/>
    </xf>
    <xf numFmtId="10" fontId="26" fillId="4" borderId="32" xfId="0" applyNumberFormat="1" applyFont="1" applyFill="1" applyBorder="1" applyAlignment="1" applyProtection="1">
      <alignment horizontal="center" vertical="center" wrapText="1"/>
    </xf>
    <xf numFmtId="10" fontId="24" fillId="4" borderId="33" xfId="0" applyNumberFormat="1" applyFont="1" applyFill="1" applyBorder="1" applyAlignment="1" applyProtection="1">
      <alignment horizontal="center"/>
    </xf>
    <xf numFmtId="10" fontId="26" fillId="5" borderId="32" xfId="0" applyNumberFormat="1" applyFont="1" applyFill="1" applyBorder="1" applyAlignment="1" applyProtection="1">
      <alignment horizontal="center" vertical="center" wrapText="1"/>
    </xf>
    <xf numFmtId="10" fontId="24" fillId="5" borderId="33" xfId="0" applyNumberFormat="1" applyFont="1" applyFill="1" applyBorder="1" applyAlignment="1" applyProtection="1">
      <alignment horizontal="center"/>
    </xf>
    <xf numFmtId="1" fontId="26" fillId="4" borderId="32" xfId="0" applyNumberFormat="1" applyFont="1" applyFill="1" applyBorder="1" applyAlignment="1" applyProtection="1">
      <alignment horizontal="center" vertical="center" wrapText="1"/>
    </xf>
    <xf numFmtId="1" fontId="24" fillId="4" borderId="33" xfId="0" applyNumberFormat="1" applyFont="1" applyFill="1" applyBorder="1" applyAlignment="1" applyProtection="1">
      <alignment horizontal="center"/>
    </xf>
    <xf numFmtId="1" fontId="26" fillId="4" borderId="32" xfId="0" applyNumberFormat="1" applyFont="1" applyFill="1" applyBorder="1" applyAlignment="1" applyProtection="1">
      <alignment horizontal="center" vertical="center" wrapText="1"/>
      <protection locked="0"/>
    </xf>
    <xf numFmtId="1" fontId="24" fillId="4" borderId="33" xfId="0" applyNumberFormat="1" applyFont="1" applyFill="1" applyBorder="1" applyAlignment="1" applyProtection="1">
      <alignment horizontal="center"/>
      <protection locked="0"/>
    </xf>
    <xf numFmtId="0" fontId="27" fillId="0" borderId="0" xfId="1" applyFont="1" applyAlignment="1" applyProtection="1">
      <alignment horizontal="left"/>
    </xf>
    <xf numFmtId="0" fontId="4" fillId="0" borderId="0" xfId="0" applyFont="1" applyFill="1" applyBorder="1" applyAlignment="1">
      <alignment horizontal="center" vertical="center" wrapText="1"/>
    </xf>
    <xf numFmtId="3" fontId="4" fillId="0" borderId="0" xfId="0" quotePrefix="1" applyNumberFormat="1" applyFont="1" applyFill="1" applyBorder="1" applyAlignment="1">
      <alignment horizontal="center" vertical="center" wrapText="1"/>
    </xf>
    <xf numFmtId="3" fontId="4" fillId="0" borderId="0" xfId="0" applyNumberFormat="1" applyFont="1" applyFill="1" applyBorder="1" applyAlignment="1">
      <alignment horizontal="center"/>
    </xf>
    <xf numFmtId="3" fontId="2" fillId="4" borderId="32" xfId="0" applyNumberFormat="1" applyFont="1" applyFill="1" applyBorder="1" applyAlignment="1">
      <alignment horizontal="center" vertical="center" wrapText="1"/>
    </xf>
    <xf numFmtId="3" fontId="4" fillId="4" borderId="33" xfId="0" applyNumberFormat="1" applyFont="1" applyFill="1" applyBorder="1" applyAlignment="1">
      <alignment horizontal="center"/>
    </xf>
    <xf numFmtId="0" fontId="2" fillId="0" borderId="0" xfId="0" applyFont="1" applyFill="1" applyAlignment="1">
      <alignment horizontal="right" vertical="center" wrapText="1"/>
    </xf>
    <xf numFmtId="0" fontId="4" fillId="0" borderId="0" xfId="0" applyFont="1" applyFill="1" applyAlignment="1">
      <alignment horizontal="right" vertical="center" wrapText="1"/>
    </xf>
    <xf numFmtId="10" fontId="4" fillId="0" borderId="0" xfId="0" applyNumberFormat="1" applyFont="1" applyFill="1" applyBorder="1" applyAlignment="1">
      <alignment horizontal="center" vertical="center" wrapText="1"/>
    </xf>
    <xf numFmtId="10" fontId="4" fillId="0" borderId="0" xfId="0" applyNumberFormat="1" applyFont="1" applyFill="1" applyBorder="1" applyAlignment="1">
      <alignment horizontal="center"/>
    </xf>
    <xf numFmtId="3" fontId="2" fillId="0" borderId="32" xfId="0" applyNumberFormat="1" applyFont="1" applyFill="1" applyBorder="1" applyAlignment="1">
      <alignment horizontal="center" vertical="center" wrapText="1"/>
    </xf>
    <xf numFmtId="3" fontId="2" fillId="0" borderId="33" xfId="0" applyNumberFormat="1" applyFont="1" applyFill="1" applyBorder="1" applyAlignment="1">
      <alignment horizontal="center" vertical="center" wrapText="1"/>
    </xf>
    <xf numFmtId="0" fontId="2" fillId="0" borderId="34" xfId="0" applyFont="1" applyBorder="1" applyAlignment="1">
      <alignment horizontal="center" vertical="center"/>
    </xf>
    <xf numFmtId="0" fontId="2" fillId="0" borderId="35" xfId="0" applyFont="1" applyBorder="1" applyAlignment="1">
      <alignment horizontal="center" vertical="center"/>
    </xf>
    <xf numFmtId="0" fontId="2" fillId="0" borderId="36" xfId="0" applyFont="1" applyBorder="1" applyAlignment="1">
      <alignment horizontal="center" vertical="center"/>
    </xf>
    <xf numFmtId="10" fontId="2" fillId="5" borderId="32" xfId="0" applyNumberFormat="1" applyFont="1" applyFill="1" applyBorder="1" applyAlignment="1">
      <alignment horizontal="center" vertical="center" wrapText="1"/>
    </xf>
    <xf numFmtId="10" fontId="4" fillId="5" borderId="33" xfId="0" applyNumberFormat="1" applyFont="1" applyFill="1" applyBorder="1" applyAlignment="1">
      <alignment horizontal="center"/>
    </xf>
    <xf numFmtId="0" fontId="2" fillId="0" borderId="32" xfId="0" applyFont="1" applyFill="1" applyBorder="1" applyAlignment="1">
      <alignment horizontal="center" vertical="center" wrapText="1"/>
    </xf>
    <xf numFmtId="0" fontId="4" fillId="0" borderId="33" xfId="0" applyFont="1" applyFill="1" applyBorder="1" applyAlignment="1">
      <alignment horizontal="center" vertical="center" wrapText="1"/>
    </xf>
    <xf numFmtId="0" fontId="18" fillId="2" borderId="22" xfId="0" applyFont="1" applyFill="1" applyBorder="1" applyAlignment="1" applyProtection="1">
      <alignment horizontal="center"/>
      <protection locked="0"/>
    </xf>
    <xf numFmtId="0" fontId="18" fillId="3" borderId="22" xfId="0" applyFont="1" applyFill="1" applyBorder="1" applyAlignment="1" applyProtection="1">
      <alignment horizontal="center"/>
      <protection locked="0"/>
    </xf>
    <xf numFmtId="0" fontId="19" fillId="2" borderId="22" xfId="0" applyFont="1" applyFill="1" applyBorder="1" applyAlignment="1" applyProtection="1">
      <alignment horizontal="center"/>
      <protection locked="0"/>
    </xf>
  </cellXfs>
  <cellStyles count="2">
    <cellStyle name="Link" xfId="1" builtinId="8"/>
    <cellStyle name="Standard" xfId="0" builtinId="0"/>
  </cellStyles>
  <dxfs count="6">
    <dxf>
      <fill>
        <patternFill>
          <bgColor rgb="FF92D050"/>
        </patternFill>
      </fill>
    </dxf>
    <dxf>
      <fill>
        <patternFill>
          <bgColor rgb="FFE64A3E"/>
        </patternFill>
      </fill>
    </dxf>
    <dxf>
      <font>
        <color auto="1"/>
      </font>
      <fill>
        <patternFill>
          <bgColor theme="9" tint="0.39994506668294322"/>
        </patternFill>
      </fill>
    </dxf>
    <dxf>
      <fill>
        <patternFill>
          <bgColor rgb="FFF85346"/>
        </patternFill>
      </fill>
    </dxf>
    <dxf>
      <fill>
        <patternFill>
          <bgColor rgb="FFFF5050"/>
        </patternFill>
      </fill>
    </dxf>
    <dxf>
      <fill>
        <patternFill>
          <bgColor theme="9" tint="0.39994506668294322"/>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s://www.controllerspielwiese.de/"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s://www.controllerspielwiese.de/" TargetMode="External"/></Relationships>
</file>

<file path=xl/drawings/_rels/drawing3.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s://www.controllerspielwiese.de/" TargetMode="External"/></Relationships>
</file>

<file path=xl/drawings/_rels/drawing4.xml.rels><?xml version="1.0" encoding="UTF-8" standalone="yes"?>
<Relationships xmlns="http://schemas.openxmlformats.org/package/2006/relationships"><Relationship Id="rId3" Type="http://schemas.openxmlformats.org/officeDocument/2006/relationships/hyperlink" Target="mailto:service@controllerspielwiese.de?subject=Excel-Tool%20Bilanzanalyse%20f&#252;r%20EUR%2017,85%20kaufen" TargetMode="External"/><Relationship Id="rId2" Type="http://schemas.openxmlformats.org/officeDocument/2006/relationships/image" Target="../media/image1.jpeg"/><Relationship Id="rId1" Type="http://schemas.openxmlformats.org/officeDocument/2006/relationships/hyperlink" Target="https://www.controllerspielwiese.de/" TargetMode="External"/><Relationship Id="rId5" Type="http://schemas.openxmlformats.org/officeDocument/2006/relationships/image" Target="../media/image2.png"/><Relationship Id="rId4" Type="http://schemas.openxmlformats.org/officeDocument/2006/relationships/hyperlink" Target="https://ko-fi.com/controllerspielwiese" TargetMode="External"/></Relationships>
</file>

<file path=xl/drawings/_rels/drawing5.xml.rels><?xml version="1.0" encoding="UTF-8" standalone="yes"?>
<Relationships xmlns="http://schemas.openxmlformats.org/package/2006/relationships"><Relationship Id="rId3" Type="http://schemas.openxmlformats.org/officeDocument/2006/relationships/hyperlink" Target="https://ko-fi.com/controllerspielwiese" TargetMode="External"/><Relationship Id="rId2" Type="http://schemas.openxmlformats.org/officeDocument/2006/relationships/image" Target="../media/image1.jpeg"/><Relationship Id="rId1" Type="http://schemas.openxmlformats.org/officeDocument/2006/relationships/hyperlink" Target="https://www.controllerspielwiese.de/" TargetMode="External"/><Relationship Id="rId4" Type="http://schemas.openxmlformats.org/officeDocument/2006/relationships/image" Target="../media/image2.png"/></Relationships>
</file>

<file path=xl/drawings/_rels/drawing6.xml.rels><?xml version="1.0" encoding="UTF-8" standalone="yes"?>
<Relationships xmlns="http://schemas.openxmlformats.org/package/2006/relationships"><Relationship Id="rId3" Type="http://schemas.openxmlformats.org/officeDocument/2006/relationships/hyperlink" Target="https://ko-fi.com/controllerspielwiese" TargetMode="External"/><Relationship Id="rId2" Type="http://schemas.openxmlformats.org/officeDocument/2006/relationships/image" Target="../media/image1.jpeg"/><Relationship Id="rId1" Type="http://schemas.openxmlformats.org/officeDocument/2006/relationships/hyperlink" Target="https://www.controllerspielwiese.de/" TargetMode="External"/><Relationship Id="rId4" Type="http://schemas.openxmlformats.org/officeDocument/2006/relationships/image" Target="../media/image2.png"/></Relationships>
</file>

<file path=xl/drawings/_rels/drawing7.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s://www.controllerspielwiese.de/" TargetMode="External"/></Relationships>
</file>

<file path=xl/drawings/drawing1.xml><?xml version="1.0" encoding="utf-8"?>
<xdr:wsDr xmlns:xdr="http://schemas.openxmlformats.org/drawingml/2006/spreadsheetDrawing" xmlns:a="http://schemas.openxmlformats.org/drawingml/2006/main">
  <xdr:twoCellAnchor editAs="oneCell">
    <xdr:from>
      <xdr:col>15</xdr:col>
      <xdr:colOff>352425</xdr:colOff>
      <xdr:row>1</xdr:row>
      <xdr:rowOff>57150</xdr:rowOff>
    </xdr:from>
    <xdr:to>
      <xdr:col>19</xdr:col>
      <xdr:colOff>847725</xdr:colOff>
      <xdr:row>3</xdr:row>
      <xdr:rowOff>152400</xdr:rowOff>
    </xdr:to>
    <xdr:pic>
      <xdr:nvPicPr>
        <xdr:cNvPr id="8231" name="Grafik 2" descr="cs_logo_pkt_text.jpg">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296650" y="219075"/>
          <a:ext cx="2800350"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752475</xdr:colOff>
      <xdr:row>1</xdr:row>
      <xdr:rowOff>28575</xdr:rowOff>
    </xdr:from>
    <xdr:to>
      <xdr:col>13</xdr:col>
      <xdr:colOff>952500</xdr:colOff>
      <xdr:row>2</xdr:row>
      <xdr:rowOff>257175</xdr:rowOff>
    </xdr:to>
    <xdr:pic>
      <xdr:nvPicPr>
        <xdr:cNvPr id="10279" name="Grafik 2" descr="cs_logo_pkt_text.jpg">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972300" y="190500"/>
          <a:ext cx="280035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657225</xdr:colOff>
      <xdr:row>1</xdr:row>
      <xdr:rowOff>28575</xdr:rowOff>
    </xdr:from>
    <xdr:to>
      <xdr:col>11</xdr:col>
      <xdr:colOff>742950</xdr:colOff>
      <xdr:row>2</xdr:row>
      <xdr:rowOff>200025</xdr:rowOff>
    </xdr:to>
    <xdr:pic>
      <xdr:nvPicPr>
        <xdr:cNvPr id="7207" name="Grafik 1" descr="cs_logo_pkt_text.jpg">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591050" y="190500"/>
          <a:ext cx="2171700"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38</xdr:row>
      <xdr:rowOff>38100</xdr:rowOff>
    </xdr:from>
    <xdr:to>
      <xdr:col>0</xdr:col>
      <xdr:colOff>0</xdr:colOff>
      <xdr:row>51</xdr:row>
      <xdr:rowOff>19050</xdr:rowOff>
    </xdr:to>
    <xdr:sp macro="" textlink="">
      <xdr:nvSpPr>
        <xdr:cNvPr id="4098" name="AutoShape 2"/>
        <xdr:cNvSpPr>
          <a:spLocks noChangeArrowheads="1"/>
        </xdr:cNvSpPr>
      </xdr:nvSpPr>
      <xdr:spPr bwMode="auto">
        <a:xfrm>
          <a:off x="6686550" y="5372100"/>
          <a:ext cx="0" cy="1838325"/>
        </a:xfrm>
        <a:prstGeom prst="wedgeRectCallout">
          <a:avLst>
            <a:gd name="adj1" fmla="val -58398"/>
            <a:gd name="adj2" fmla="val -18449"/>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de-DE" sz="800" b="0" i="0" u="none" strike="noStrike" baseline="0">
              <a:solidFill>
                <a:srgbClr val="000000"/>
              </a:solidFill>
              <a:latin typeface="Arial"/>
              <a:cs typeface="Arial"/>
            </a:rPr>
            <a:t>Die Investitionsquote ist ein Indikator für das Wachstum der Sachanlagen dar. Ein hoher Wert wird als ein Frühindikator für künftiges Wachstumspotential interpretiert. Die Neuinvestitionen sollten zumindest den Abschreibungen entsprechen.</a:t>
          </a:r>
        </a:p>
      </xdr:txBody>
    </xdr:sp>
    <xdr:clientData/>
  </xdr:twoCellAnchor>
  <xdr:twoCellAnchor editAs="oneCell">
    <xdr:from>
      <xdr:col>12</xdr:col>
      <xdr:colOff>552450</xdr:colOff>
      <xdr:row>1</xdr:row>
      <xdr:rowOff>38101</xdr:rowOff>
    </xdr:from>
    <xdr:to>
      <xdr:col>17</xdr:col>
      <xdr:colOff>714375</xdr:colOff>
      <xdr:row>1</xdr:row>
      <xdr:rowOff>409867</xdr:rowOff>
    </xdr:to>
    <xdr:pic>
      <xdr:nvPicPr>
        <xdr:cNvPr id="6346" name="Grafik 10" descr="cs_logo_pkt_text.jpg">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753350" y="180976"/>
          <a:ext cx="2076450" cy="3717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428623</xdr:colOff>
      <xdr:row>8</xdr:row>
      <xdr:rowOff>3175</xdr:rowOff>
    </xdr:from>
    <xdr:to>
      <xdr:col>23</xdr:col>
      <xdr:colOff>695324</xdr:colOff>
      <xdr:row>33</xdr:row>
      <xdr:rowOff>123825</xdr:rowOff>
    </xdr:to>
    <xdr:sp macro="" textlink="">
      <xdr:nvSpPr>
        <xdr:cNvPr id="5" name="Textfeld 4">
          <a:hlinkClick xmlns:r="http://schemas.openxmlformats.org/officeDocument/2006/relationships" r:id="rId3"/>
        </xdr:cNvPr>
        <xdr:cNvSpPr txBox="1">
          <a:spLocks noChangeAspect="1"/>
        </xdr:cNvSpPr>
      </xdr:nvSpPr>
      <xdr:spPr>
        <a:xfrm>
          <a:off x="10191748" y="1517650"/>
          <a:ext cx="3752851" cy="4883150"/>
        </a:xfrm>
        <a:prstGeom prst="rect">
          <a:avLst/>
        </a:prstGeom>
        <a:solidFill>
          <a:schemeClr val="accent6">
            <a:lumMod val="40000"/>
            <a:lumOff val="60000"/>
          </a:schemeClr>
        </a:solidFill>
        <a:ln w="12700" cmpd="sng">
          <a:solidFill>
            <a:sysClr val="windowText" lastClr="000000"/>
          </a:solidFill>
        </a:ln>
        <a:effectLst>
          <a:innerShdw blurRad="63500" dist="50800" dir="2700000">
            <a:prstClr val="black">
              <a:alpha val="50000"/>
            </a:prstClr>
          </a:innerShdw>
        </a:effectLst>
      </xdr:spPr>
      <xdr:txBody>
        <a:bodyPr vertOverflow="clip" wrap="square" rtlCol="0" anchor="t"/>
        <a:lstStyle/>
        <a:p>
          <a:pPr eaLnBrk="1" fontAlgn="auto" latinLnBrk="0" hangingPunct="1"/>
          <a:r>
            <a:rPr lang="de-DE" sz="1100" b="0" i="0" baseline="0">
              <a:effectLst/>
              <a:latin typeface="+mn-lt"/>
              <a:ea typeface="+mn-ea"/>
              <a:cs typeface="+mn-cs"/>
            </a:rPr>
            <a:t>Diese Berechnung der Kennzahlen im Rahmen einer einfachen Bilanzanalyse dient der Veranschaulichung und als Hilfe für den Einstieg in die Analyse eigener Daten.</a:t>
          </a:r>
        </a:p>
        <a:p>
          <a:pPr eaLnBrk="1" fontAlgn="auto" latinLnBrk="0" hangingPunct="1"/>
          <a:endParaRPr lang="de-DE">
            <a:effectLst/>
          </a:endParaRPr>
        </a:p>
        <a:p>
          <a:pPr eaLnBrk="1" fontAlgn="auto" latinLnBrk="0" hangingPunct="1"/>
          <a:r>
            <a:rPr lang="de-DE" sz="1100" b="0" i="0" baseline="0">
              <a:effectLst/>
              <a:latin typeface="+mn-lt"/>
              <a:ea typeface="+mn-ea"/>
              <a:cs typeface="+mn-cs"/>
            </a:rPr>
            <a:t>Die Struktur und die Daten in dieser Datei unterliegen dem Urheberschutz. Sie können für den eigenen Gebrauch abgeändert und erweitert werden. Die Weitergabe sowie ein entgeltlicher Vertrieb sind ausdrücklich ausgeschlossen.</a:t>
          </a:r>
        </a:p>
        <a:p>
          <a:pPr eaLnBrk="1" fontAlgn="auto" latinLnBrk="0" hangingPunct="1"/>
          <a:endParaRPr lang="de-DE">
            <a:effectLst/>
          </a:endParaRPr>
        </a:p>
        <a:p>
          <a:pPr eaLnBrk="1" fontAlgn="auto" latinLnBrk="0" hangingPunct="1"/>
          <a:r>
            <a:rPr lang="de-DE" sz="1100" b="0" i="0" baseline="0">
              <a:effectLst/>
              <a:latin typeface="+mn-lt"/>
              <a:ea typeface="+mn-ea"/>
              <a:cs typeface="+mn-cs"/>
            </a:rPr>
            <a:t>Die Datei wird weiter ergänzt und in neuen Versionen veröffentlicht. Für die Richtigkeit wird keine Gewährleistung übernommen. Für Anregungen und bei auftretenden Fehlern wenden Sie sich an den Service der ControllerSpielwiese.</a:t>
          </a:r>
        </a:p>
        <a:p>
          <a:pPr eaLnBrk="1" fontAlgn="auto" latinLnBrk="0" hangingPunct="1"/>
          <a:endParaRPr lang="de-DE">
            <a:effectLst/>
          </a:endParaRPr>
        </a:p>
        <a:p>
          <a:pPr eaLnBrk="1" fontAlgn="auto" latinLnBrk="0" hangingPunct="1"/>
          <a:r>
            <a:rPr lang="de-DE" sz="1100" b="0" i="0" baseline="0">
              <a:effectLst/>
              <a:latin typeface="+mn-lt"/>
              <a:ea typeface="+mn-ea"/>
              <a:cs typeface="+mn-cs"/>
            </a:rPr>
            <a:t>Wenn Sie Interesse an der Premiumversion der Bilanzanalyse ohne Blattschutz zur freien Verwendung und für individuelle Anpassungen haben, können Sie diese für </a:t>
          </a:r>
          <a:r>
            <a:rPr lang="de-DE" sz="1100" b="1" i="0" baseline="0">
              <a:effectLst/>
              <a:latin typeface="+mn-lt"/>
              <a:ea typeface="+mn-ea"/>
              <a:cs typeface="+mn-cs"/>
            </a:rPr>
            <a:t>EUR 17,85 inkl. MwSt. </a:t>
          </a:r>
          <a:r>
            <a:rPr lang="de-DE" sz="1100" b="0" i="0" baseline="0">
              <a:effectLst/>
              <a:latin typeface="+mn-lt"/>
              <a:ea typeface="+mn-ea"/>
              <a:cs typeface="+mn-cs"/>
            </a:rPr>
            <a:t>erwerben. Senden Sie hierzu eine E-Mail an </a:t>
          </a:r>
          <a:r>
            <a:rPr lang="de-DE" sz="1100" b="0" i="0" u="sng" baseline="0">
              <a:solidFill>
                <a:srgbClr val="0000FF"/>
              </a:solidFill>
              <a:effectLst/>
              <a:latin typeface="+mn-lt"/>
              <a:ea typeface="+mn-ea"/>
              <a:cs typeface="+mn-cs"/>
            </a:rPr>
            <a:t>service@controllerspielwiese.de </a:t>
          </a:r>
          <a:r>
            <a:rPr lang="de-DE" sz="1100" b="0" i="0" baseline="0">
              <a:effectLst/>
              <a:latin typeface="+mn-lt"/>
              <a:ea typeface="+mn-ea"/>
              <a:cs typeface="+mn-cs"/>
            </a:rPr>
            <a:t>mit Ihrer Rechnungsadresse und dem Betreff " Bilanzanalyse-Tool für EUR 17,85 kaufen". Wir senden Ihnen die Premiumversion umgehend während unserer Bürozeiten per E-Mail zu und Sie erhalten Ihre Rechnung inkl. MwSt. zusammen mit Ihrer Datei.</a:t>
          </a:r>
        </a:p>
        <a:p>
          <a:pPr eaLnBrk="1" fontAlgn="auto" latinLnBrk="0" hangingPunct="1"/>
          <a:endParaRPr lang="de-DE">
            <a:effectLst/>
          </a:endParaRPr>
        </a:p>
        <a:p>
          <a:pPr eaLnBrk="1" fontAlgn="auto" latinLnBrk="0" hangingPunct="1"/>
          <a:r>
            <a:rPr lang="de-DE">
              <a:effectLst/>
            </a:rPr>
            <a:t>Wenn Ihnen gefällt, was wir hier machen, können</a:t>
          </a:r>
          <a:r>
            <a:rPr lang="de-DE" baseline="0">
              <a:effectLst/>
            </a:rPr>
            <a:t> Sie unsere Arbeit auch gerne mit einem Kaffee unterstützen.</a:t>
          </a:r>
          <a:endParaRPr lang="de-DE">
            <a:effectLst/>
          </a:endParaRPr>
        </a:p>
        <a:p>
          <a:pPr eaLnBrk="1" fontAlgn="auto" latinLnBrk="0" hangingPunct="1"/>
          <a:endParaRPr lang="de-DE">
            <a:effectLst/>
          </a:endParaRPr>
        </a:p>
        <a:p>
          <a:pPr eaLnBrk="1" fontAlgn="auto" latinLnBrk="0" hangingPunct="1"/>
          <a:r>
            <a:rPr lang="de-DE" sz="1100" b="0" i="0" baseline="0">
              <a:effectLst/>
              <a:latin typeface="+mn-lt"/>
              <a:ea typeface="+mn-ea"/>
              <a:cs typeface="+mn-cs"/>
            </a:rPr>
            <a:t>Ihr Service-Team der ControllerSpielwiese</a:t>
          </a:r>
          <a:endParaRPr lang="de-DE">
            <a:effectLst/>
          </a:endParaRPr>
        </a:p>
      </xdr:txBody>
    </xdr:sp>
    <xdr:clientData fPrintsWithSheet="0"/>
  </xdr:twoCellAnchor>
  <xdr:twoCellAnchor editAs="oneCell">
    <xdr:from>
      <xdr:col>8</xdr:col>
      <xdr:colOff>677333</xdr:colOff>
      <xdr:row>1</xdr:row>
      <xdr:rowOff>42333</xdr:rowOff>
    </xdr:from>
    <xdr:to>
      <xdr:col>12</xdr:col>
      <xdr:colOff>257174</xdr:colOff>
      <xdr:row>1</xdr:row>
      <xdr:rowOff>392377</xdr:rowOff>
    </xdr:to>
    <xdr:pic>
      <xdr:nvPicPr>
        <xdr:cNvPr id="6" name="Grafik 5" descr="Wenn meine Vorlagen weiterhelfen konnten, lasse ich mich gerne auf einen Kaffee einladen ;)" title="Buy me a coffee">
          <a:hlinkClick xmlns:r="http://schemas.openxmlformats.org/officeDocument/2006/relationships" r:id="rId4"/>
        </xdr:cNvPr>
        <xdr:cNvPicPr>
          <a:picLocks noChangeAspect="1"/>
        </xdr:cNvPicPr>
      </xdr:nvPicPr>
      <xdr:blipFill>
        <a:blip xmlns:r="http://schemas.openxmlformats.org/officeDocument/2006/relationships" r:embed="rId5"/>
        <a:stretch>
          <a:fillRect/>
        </a:stretch>
      </xdr:blipFill>
      <xdr:spPr>
        <a:xfrm>
          <a:off x="6053666" y="190500"/>
          <a:ext cx="1400175" cy="35004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38</xdr:row>
      <xdr:rowOff>38100</xdr:rowOff>
    </xdr:from>
    <xdr:to>
      <xdr:col>0</xdr:col>
      <xdr:colOff>0</xdr:colOff>
      <xdr:row>51</xdr:row>
      <xdr:rowOff>19050</xdr:rowOff>
    </xdr:to>
    <xdr:sp macro="" textlink="">
      <xdr:nvSpPr>
        <xdr:cNvPr id="2" name="AutoShape 2"/>
        <xdr:cNvSpPr>
          <a:spLocks noChangeArrowheads="1"/>
        </xdr:cNvSpPr>
      </xdr:nvSpPr>
      <xdr:spPr bwMode="auto">
        <a:xfrm>
          <a:off x="0" y="7058025"/>
          <a:ext cx="0" cy="2457450"/>
        </a:xfrm>
        <a:prstGeom prst="wedgeRectCallout">
          <a:avLst>
            <a:gd name="adj1" fmla="val -58398"/>
            <a:gd name="adj2" fmla="val -18449"/>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de-DE" sz="800" b="0" i="0" u="none" strike="noStrike" baseline="0">
              <a:solidFill>
                <a:srgbClr val="000000"/>
              </a:solidFill>
              <a:latin typeface="Arial"/>
              <a:cs typeface="Arial"/>
            </a:rPr>
            <a:t>Die Investitionsquote ist ein Indikator für das Wachstum der Sachanlagen dar. Ein hoher Wert wird als ein Frühindikator für künftiges Wachstumspotential interpretiert. Die Neuinvestitionen sollten zumindest den Abschreibungen entsprechen.</a:t>
          </a:r>
        </a:p>
      </xdr:txBody>
    </xdr:sp>
    <xdr:clientData/>
  </xdr:twoCellAnchor>
  <xdr:twoCellAnchor editAs="oneCell">
    <xdr:from>
      <xdr:col>11</xdr:col>
      <xdr:colOff>828675</xdr:colOff>
      <xdr:row>1</xdr:row>
      <xdr:rowOff>28575</xdr:rowOff>
    </xdr:from>
    <xdr:to>
      <xdr:col>16</xdr:col>
      <xdr:colOff>742950</xdr:colOff>
      <xdr:row>1</xdr:row>
      <xdr:rowOff>419100</xdr:rowOff>
    </xdr:to>
    <xdr:pic>
      <xdr:nvPicPr>
        <xdr:cNvPr id="9304" name="Grafik 2" descr="cs_logo_pkt_text.jpg">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943850" y="171450"/>
          <a:ext cx="207645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179917</xdr:colOff>
      <xdr:row>1</xdr:row>
      <xdr:rowOff>42334</xdr:rowOff>
    </xdr:from>
    <xdr:to>
      <xdr:col>11</xdr:col>
      <xdr:colOff>627592</xdr:colOff>
      <xdr:row>1</xdr:row>
      <xdr:rowOff>392378</xdr:rowOff>
    </xdr:to>
    <xdr:pic>
      <xdr:nvPicPr>
        <xdr:cNvPr id="5" name="Grafik 4" descr="Wenn meine Vorlagen weiterhelfen konnten, lasse ich mich gerne auf einen Kaffee einladen ;)" title="Buy me a coffee">
          <a:hlinkClick xmlns:r="http://schemas.openxmlformats.org/officeDocument/2006/relationships" r:id="rId3"/>
        </xdr:cNvPr>
        <xdr:cNvPicPr>
          <a:picLocks noChangeAspect="1"/>
        </xdr:cNvPicPr>
      </xdr:nvPicPr>
      <xdr:blipFill>
        <a:blip xmlns:r="http://schemas.openxmlformats.org/officeDocument/2006/relationships" r:embed="rId4"/>
        <a:stretch>
          <a:fillRect/>
        </a:stretch>
      </xdr:blipFill>
      <xdr:spPr>
        <a:xfrm>
          <a:off x="6350000" y="190501"/>
          <a:ext cx="1400175" cy="35004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4</xdr:row>
      <xdr:rowOff>0</xdr:rowOff>
    </xdr:from>
    <xdr:to>
      <xdr:col>0</xdr:col>
      <xdr:colOff>0</xdr:colOff>
      <xdr:row>8</xdr:row>
      <xdr:rowOff>19050</xdr:rowOff>
    </xdr:to>
    <xdr:sp macro="" textlink="">
      <xdr:nvSpPr>
        <xdr:cNvPr id="2" name="AutoShape 2"/>
        <xdr:cNvSpPr>
          <a:spLocks noChangeArrowheads="1"/>
        </xdr:cNvSpPr>
      </xdr:nvSpPr>
      <xdr:spPr bwMode="auto">
        <a:xfrm>
          <a:off x="0" y="4933950"/>
          <a:ext cx="0" cy="2114550"/>
        </a:xfrm>
        <a:prstGeom prst="wedgeRectCallout">
          <a:avLst>
            <a:gd name="adj1" fmla="val -58398"/>
            <a:gd name="adj2" fmla="val -18449"/>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de-DE" sz="800" b="0" i="0" u="none" strike="noStrike" baseline="0">
              <a:solidFill>
                <a:srgbClr val="000000"/>
              </a:solidFill>
              <a:latin typeface="Arial"/>
              <a:cs typeface="Arial"/>
            </a:rPr>
            <a:t>Die Investitionsquote ist ein Indikator für das Wachstum der Sachanlagen dar. Ein hoher Wert wird als ein Frühindikator für künftiges Wachstumspotential interpretiert. Die Neuinvestitionen sollten zumindest den Abschreibungen entsprechen.</a:t>
          </a:r>
        </a:p>
      </xdr:txBody>
    </xdr:sp>
    <xdr:clientData/>
  </xdr:twoCellAnchor>
  <xdr:twoCellAnchor editAs="oneCell">
    <xdr:from>
      <xdr:col>17</xdr:col>
      <xdr:colOff>323850</xdr:colOff>
      <xdr:row>1</xdr:row>
      <xdr:rowOff>19050</xdr:rowOff>
    </xdr:from>
    <xdr:to>
      <xdr:col>22</xdr:col>
      <xdr:colOff>561975</xdr:colOff>
      <xdr:row>1</xdr:row>
      <xdr:rowOff>495300</xdr:rowOff>
    </xdr:to>
    <xdr:pic>
      <xdr:nvPicPr>
        <xdr:cNvPr id="12355" name="Grafik 2" descr="cs_logo_pkt_text.jpg">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391400" y="180975"/>
          <a:ext cx="25527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257175</xdr:colOff>
      <xdr:row>1</xdr:row>
      <xdr:rowOff>196994</xdr:rowOff>
    </xdr:from>
    <xdr:to>
      <xdr:col>16</xdr:col>
      <xdr:colOff>140493</xdr:colOff>
      <xdr:row>1</xdr:row>
      <xdr:rowOff>528638</xdr:rowOff>
    </xdr:to>
    <xdr:pic>
      <xdr:nvPicPr>
        <xdr:cNvPr id="4" name="Grafik 3" descr="Wenn meine Vorlagen weiterhelfen konnten, lasse ich mich gerne auf einen Kaffee einladen ;)" title="Buy me a coffee">
          <a:hlinkClick xmlns:r="http://schemas.openxmlformats.org/officeDocument/2006/relationships" r:id="rId3"/>
        </xdr:cNvPr>
        <xdr:cNvPicPr>
          <a:picLocks noChangeAspect="1"/>
        </xdr:cNvPicPr>
      </xdr:nvPicPr>
      <xdr:blipFill>
        <a:blip xmlns:r="http://schemas.openxmlformats.org/officeDocument/2006/relationships" r:embed="rId4"/>
        <a:stretch>
          <a:fillRect/>
        </a:stretch>
      </xdr:blipFill>
      <xdr:spPr>
        <a:xfrm>
          <a:off x="5591175" y="282719"/>
          <a:ext cx="1331118" cy="33164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25</xdr:row>
      <xdr:rowOff>0</xdr:rowOff>
    </xdr:from>
    <xdr:to>
      <xdr:col>0</xdr:col>
      <xdr:colOff>0</xdr:colOff>
      <xdr:row>36</xdr:row>
      <xdr:rowOff>19050</xdr:rowOff>
    </xdr:to>
    <xdr:sp macro="" textlink="">
      <xdr:nvSpPr>
        <xdr:cNvPr id="2" name="AutoShape 2"/>
        <xdr:cNvSpPr>
          <a:spLocks noChangeArrowheads="1"/>
        </xdr:cNvSpPr>
      </xdr:nvSpPr>
      <xdr:spPr bwMode="auto">
        <a:xfrm>
          <a:off x="0" y="7400925"/>
          <a:ext cx="0" cy="2457450"/>
        </a:xfrm>
        <a:prstGeom prst="wedgeRectCallout">
          <a:avLst>
            <a:gd name="adj1" fmla="val -58398"/>
            <a:gd name="adj2" fmla="val -18449"/>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de-DE" sz="800" b="0" i="0" u="none" strike="noStrike" baseline="0">
              <a:solidFill>
                <a:srgbClr val="000000"/>
              </a:solidFill>
              <a:latin typeface="Arial"/>
              <a:cs typeface="Arial"/>
            </a:rPr>
            <a:t>Die Investitionsquote ist ein Indikator für das Wachstum der Sachanlagen dar. Ein hoher Wert wird als ein Frühindikator für künftiges Wachstumspotential interpretiert. Die Neuinvestitionen sollten zumindest den Abschreibungen entsprechen.</a:t>
          </a:r>
        </a:p>
      </xdr:txBody>
    </xdr:sp>
    <xdr:clientData/>
  </xdr:twoCellAnchor>
  <xdr:twoCellAnchor editAs="oneCell">
    <xdr:from>
      <xdr:col>10</xdr:col>
      <xdr:colOff>664210</xdr:colOff>
      <xdr:row>1</xdr:row>
      <xdr:rowOff>85724</xdr:rowOff>
    </xdr:from>
    <xdr:to>
      <xdr:col>13</xdr:col>
      <xdr:colOff>1266826</xdr:colOff>
      <xdr:row>2</xdr:row>
      <xdr:rowOff>57149</xdr:rowOff>
    </xdr:to>
    <xdr:pic>
      <xdr:nvPicPr>
        <xdr:cNvPr id="11344" name="Grafik 2" descr="cs_logo_pkt_text.jpg">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331585" y="161924"/>
          <a:ext cx="2164716"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Larissa-Design">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www.controllerspielwiese.de/inhalte/toolbox/bilanzkennzahlen.php"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www.controllerspielwiese.de/inhalte/toolbox/bilanzkennzahlen.php" TargetMode="Externa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pageSetUpPr fitToPage="1"/>
  </sheetPr>
  <dimension ref="B2:U59"/>
  <sheetViews>
    <sheetView zoomScale="85" zoomScaleNormal="85" workbookViewId="0">
      <pane ySplit="8" topLeftCell="A12" activePane="bottomLeft" state="frozen"/>
      <selection pane="bottomLeft"/>
    </sheetView>
  </sheetViews>
  <sheetFormatPr baseColWidth="10" defaultRowHeight="12.75"/>
  <cols>
    <col min="1" max="1" width="2.5703125" customWidth="1"/>
    <col min="2" max="3" width="3" customWidth="1"/>
    <col min="4" max="4" width="44.28515625" customWidth="1"/>
    <col min="5" max="5" width="14.5703125" bestFit="1" customWidth="1"/>
    <col min="6" max="6" width="2.7109375" customWidth="1"/>
    <col min="7" max="7" width="14.5703125" bestFit="1" customWidth="1"/>
    <col min="8" max="8" width="2.7109375" customWidth="1"/>
    <col min="9" max="9" width="14.5703125" bestFit="1" customWidth="1"/>
    <col min="10" max="10" width="2.42578125" customWidth="1"/>
    <col min="11" max="11" width="5" customWidth="1"/>
    <col min="12" max="12" width="2.42578125" customWidth="1"/>
    <col min="13" max="14" width="3" customWidth="1"/>
    <col min="15" max="15" width="46.28515625" customWidth="1"/>
    <col min="16" max="16" width="14.5703125" bestFit="1" customWidth="1"/>
    <col min="17" max="17" width="2.7109375" customWidth="1"/>
    <col min="18" max="18" width="14.5703125" bestFit="1" customWidth="1"/>
    <col min="19" max="19" width="2.7109375" customWidth="1"/>
    <col min="20" max="20" width="13.5703125" customWidth="1"/>
    <col min="21" max="21" width="11.7109375" bestFit="1" customWidth="1"/>
  </cols>
  <sheetData>
    <row r="2" spans="2:20" ht="20.25">
      <c r="B2" s="150" t="s">
        <v>121</v>
      </c>
      <c r="C2" s="151"/>
      <c r="D2" s="151"/>
      <c r="E2" s="151"/>
      <c r="F2" s="151"/>
      <c r="G2" s="151"/>
      <c r="H2" s="151"/>
      <c r="I2" s="151"/>
      <c r="J2" s="151"/>
      <c r="K2" s="151"/>
      <c r="L2" s="151"/>
      <c r="M2" s="151"/>
      <c r="N2" s="151"/>
      <c r="O2" s="151"/>
      <c r="P2" s="151"/>
      <c r="Q2" s="151"/>
      <c r="R2" s="151"/>
      <c r="S2" s="151"/>
      <c r="T2" s="151"/>
    </row>
    <row r="3" spans="2:20">
      <c r="B3" s="151"/>
      <c r="C3" s="151"/>
      <c r="D3" s="151"/>
      <c r="E3" s="151"/>
      <c r="F3" s="151"/>
      <c r="G3" s="151"/>
      <c r="H3" s="151"/>
      <c r="I3" s="151"/>
      <c r="J3" s="151"/>
      <c r="K3" s="151"/>
      <c r="L3" s="151"/>
      <c r="M3" s="151"/>
      <c r="N3" s="151"/>
      <c r="O3" s="151"/>
      <c r="P3" s="151"/>
      <c r="Q3" s="151"/>
      <c r="R3" s="151"/>
      <c r="S3" s="151"/>
      <c r="T3" s="151"/>
    </row>
    <row r="4" spans="2:20" ht="15.75">
      <c r="B4" s="151"/>
      <c r="C4" s="151"/>
      <c r="D4" s="151"/>
      <c r="E4" s="151"/>
      <c r="F4" s="151"/>
      <c r="G4" s="151"/>
      <c r="H4" s="151"/>
      <c r="I4" s="177"/>
      <c r="J4" s="177"/>
      <c r="K4" s="177"/>
      <c r="L4" s="177"/>
      <c r="M4" s="177"/>
      <c r="N4" s="177"/>
      <c r="O4" s="151"/>
      <c r="P4" s="151"/>
      <c r="Q4" s="151"/>
      <c r="R4" s="151"/>
      <c r="S4" s="151"/>
      <c r="T4" s="151"/>
    </row>
    <row r="5" spans="2:20" ht="9.75" customHeight="1">
      <c r="B5" s="1"/>
      <c r="C5" s="1"/>
      <c r="D5" s="1"/>
      <c r="E5" s="1"/>
      <c r="F5" s="1"/>
      <c r="G5" s="1"/>
      <c r="H5" s="1"/>
      <c r="I5" s="64"/>
      <c r="J5" s="64"/>
      <c r="K5" s="64"/>
      <c r="L5" s="64"/>
      <c r="M5" s="64"/>
      <c r="N5" s="64"/>
      <c r="O5" s="1"/>
      <c r="P5" s="1"/>
      <c r="Q5" s="1"/>
      <c r="R5" s="1"/>
      <c r="S5" s="1"/>
      <c r="T5" s="1"/>
    </row>
    <row r="6" spans="2:20" s="28" customFormat="1" ht="16.5" thickBot="1">
      <c r="B6" s="62" t="s">
        <v>29</v>
      </c>
      <c r="C6" s="62"/>
      <c r="D6" s="62"/>
      <c r="E6" s="62"/>
      <c r="F6" s="62"/>
      <c r="G6" s="62"/>
      <c r="H6" s="62"/>
      <c r="I6" s="178" t="s">
        <v>72</v>
      </c>
      <c r="J6" s="178"/>
      <c r="K6" s="178"/>
      <c r="L6" s="178"/>
      <c r="M6" s="178"/>
      <c r="N6" s="178"/>
      <c r="O6" s="62"/>
      <c r="P6" s="62"/>
      <c r="Q6" s="62"/>
      <c r="R6" s="62"/>
      <c r="S6" s="62"/>
      <c r="T6" s="63" t="s">
        <v>34</v>
      </c>
    </row>
    <row r="7" spans="2:20" ht="8.25" customHeight="1" thickTop="1">
      <c r="I7" s="36"/>
      <c r="J7" s="35"/>
      <c r="K7" s="36"/>
      <c r="T7" s="36"/>
    </row>
    <row r="8" spans="2:20">
      <c r="E8" s="37" t="s">
        <v>75</v>
      </c>
      <c r="F8" s="38"/>
      <c r="G8" s="37" t="s">
        <v>75</v>
      </c>
      <c r="H8" s="38"/>
      <c r="I8" s="37" t="s">
        <v>76</v>
      </c>
      <c r="J8" s="36"/>
      <c r="K8" s="36"/>
      <c r="P8" s="37" t="s">
        <v>75</v>
      </c>
      <c r="Q8" s="38"/>
      <c r="R8" s="37" t="s">
        <v>75</v>
      </c>
      <c r="S8" s="38"/>
      <c r="T8" s="37" t="s">
        <v>76</v>
      </c>
    </row>
    <row r="9" spans="2:20" ht="15.75">
      <c r="B9" s="30" t="s">
        <v>40</v>
      </c>
      <c r="C9" s="30" t="s">
        <v>22</v>
      </c>
      <c r="I9" s="36"/>
      <c r="J9" s="36"/>
      <c r="K9" s="36"/>
      <c r="M9" s="30" t="s">
        <v>40</v>
      </c>
      <c r="N9" s="30" t="s">
        <v>1</v>
      </c>
      <c r="T9" s="36"/>
    </row>
    <row r="10" spans="2:20">
      <c r="E10" s="40"/>
      <c r="F10" s="40"/>
      <c r="G10" s="40"/>
      <c r="H10" s="40"/>
      <c r="I10" s="41"/>
      <c r="J10" s="36"/>
      <c r="K10" s="36"/>
      <c r="P10" s="40"/>
      <c r="Q10" s="40"/>
      <c r="R10" s="40"/>
      <c r="S10" s="40"/>
      <c r="T10" s="41"/>
    </row>
    <row r="11" spans="2:20">
      <c r="B11" s="21" t="s">
        <v>71</v>
      </c>
      <c r="C11" s="21" t="s">
        <v>77</v>
      </c>
      <c r="D11" s="44"/>
      <c r="E11" s="32" t="s">
        <v>27</v>
      </c>
      <c r="F11" s="40"/>
      <c r="G11" s="32" t="s">
        <v>27</v>
      </c>
      <c r="H11" s="40"/>
      <c r="I11" s="42" t="s">
        <v>27</v>
      </c>
      <c r="J11" s="36"/>
      <c r="K11" s="36"/>
      <c r="M11" s="21" t="s">
        <v>71</v>
      </c>
      <c r="N11" s="21" t="s">
        <v>101</v>
      </c>
      <c r="P11" s="40">
        <v>2456789.12</v>
      </c>
      <c r="Q11" s="40"/>
      <c r="R11" s="40"/>
      <c r="S11" s="40"/>
      <c r="T11" s="40">
        <v>2456789.12</v>
      </c>
    </row>
    <row r="12" spans="2:20">
      <c r="C12" s="31"/>
      <c r="D12" s="31"/>
      <c r="E12" s="32"/>
      <c r="F12" s="40"/>
      <c r="G12" s="32"/>
      <c r="H12" s="40"/>
      <c r="I12" s="42"/>
      <c r="J12" s="36"/>
      <c r="K12" s="36"/>
      <c r="M12" s="21"/>
      <c r="N12" s="21"/>
      <c r="P12" s="40"/>
      <c r="Q12" s="40"/>
      <c r="R12" s="40"/>
      <c r="S12" s="40"/>
      <c r="T12" s="40"/>
    </row>
    <row r="13" spans="2:20">
      <c r="C13" t="s">
        <v>42</v>
      </c>
      <c r="D13" s="11" t="s">
        <v>78</v>
      </c>
      <c r="E13" s="32"/>
      <c r="F13" s="40"/>
      <c r="G13" s="32"/>
      <c r="H13" s="40"/>
      <c r="I13" s="42"/>
      <c r="J13" s="36"/>
      <c r="K13" s="36"/>
      <c r="M13" s="21" t="s">
        <v>83</v>
      </c>
      <c r="N13" s="21" t="s">
        <v>102</v>
      </c>
      <c r="P13" s="40">
        <v>1090123.45</v>
      </c>
      <c r="Q13" s="40"/>
      <c r="R13" s="40"/>
      <c r="S13" s="40"/>
      <c r="T13" s="40">
        <v>1090123.45</v>
      </c>
    </row>
    <row r="14" spans="2:20">
      <c r="D14" s="11" t="s">
        <v>79</v>
      </c>
      <c r="E14" s="32" t="s">
        <v>27</v>
      </c>
      <c r="F14" s="40"/>
      <c r="G14" s="32"/>
      <c r="H14" s="40"/>
      <c r="I14" s="42"/>
      <c r="J14" s="36"/>
      <c r="K14" s="36"/>
      <c r="M14" s="21"/>
      <c r="N14" s="21"/>
      <c r="P14" s="40"/>
      <c r="Q14" s="40"/>
      <c r="R14" s="40"/>
      <c r="S14" s="40"/>
      <c r="T14" s="40"/>
    </row>
    <row r="15" spans="2:20">
      <c r="D15" s="11" t="s">
        <v>80</v>
      </c>
      <c r="E15" s="39"/>
      <c r="F15" s="40"/>
      <c r="G15" s="32"/>
      <c r="H15" s="40"/>
      <c r="I15" s="42"/>
      <c r="J15" s="36"/>
      <c r="K15" s="36"/>
      <c r="M15" s="21" t="s">
        <v>87</v>
      </c>
      <c r="N15" s="21" t="s">
        <v>104</v>
      </c>
      <c r="P15" s="40">
        <f>SUM(T15:T17)</f>
        <v>1750288.7999999973</v>
      </c>
      <c r="Q15" s="40"/>
      <c r="R15" s="40"/>
      <c r="S15" s="40"/>
      <c r="T15" s="40">
        <v>1120987.6499999999</v>
      </c>
    </row>
    <row r="16" spans="2:20">
      <c r="D16" s="31" t="s">
        <v>81</v>
      </c>
      <c r="E16" s="39">
        <v>410123.45</v>
      </c>
      <c r="F16" s="40"/>
      <c r="G16" s="32"/>
      <c r="H16" s="40"/>
      <c r="I16" s="42">
        <v>409543.21</v>
      </c>
      <c r="J16" s="36"/>
      <c r="K16" s="36"/>
      <c r="M16" s="21"/>
      <c r="N16" s="21"/>
      <c r="P16" s="40"/>
      <c r="Q16" s="40"/>
      <c r="R16" s="40"/>
      <c r="S16" s="40"/>
      <c r="T16" s="40"/>
    </row>
    <row r="17" spans="2:21">
      <c r="C17" t="s">
        <v>43</v>
      </c>
      <c r="D17" s="11" t="s">
        <v>82</v>
      </c>
      <c r="E17" s="33">
        <v>45000</v>
      </c>
      <c r="F17" s="40"/>
      <c r="G17" s="32"/>
      <c r="H17" s="40"/>
      <c r="I17" s="43">
        <v>45000</v>
      </c>
      <c r="J17" s="36"/>
      <c r="K17" s="36"/>
      <c r="M17" s="21" t="s">
        <v>103</v>
      </c>
      <c r="N17" s="21" t="s">
        <v>105</v>
      </c>
      <c r="P17" s="47">
        <f>GuV!I73</f>
        <v>948543.04000000143</v>
      </c>
      <c r="Q17" s="40"/>
      <c r="R17" s="40"/>
      <c r="S17" s="40"/>
      <c r="T17" s="47">
        <f>GuV!N73</f>
        <v>629301.14999999735</v>
      </c>
    </row>
    <row r="18" spans="2:21">
      <c r="D18" s="11"/>
      <c r="E18" s="34"/>
      <c r="F18" s="40"/>
      <c r="G18" s="32">
        <f>SUM(E16:E17)</f>
        <v>455123.45</v>
      </c>
      <c r="H18" s="40"/>
      <c r="I18" s="42">
        <f>SUM(I16:I17)</f>
        <v>454543.21</v>
      </c>
      <c r="J18" s="36"/>
      <c r="K18" s="36"/>
      <c r="P18" s="40"/>
      <c r="Q18" s="40"/>
      <c r="R18" s="40">
        <f>SUM(P11:P17)</f>
        <v>6245744.4099999983</v>
      </c>
      <c r="S18" s="40"/>
      <c r="T18" s="40">
        <f>SUM(T11:T17)</f>
        <v>5297201.3699999982</v>
      </c>
    </row>
    <row r="19" spans="2:21">
      <c r="D19" s="11"/>
      <c r="E19" s="34"/>
      <c r="F19" s="40"/>
      <c r="G19" s="34"/>
      <c r="H19" s="40"/>
      <c r="I19" s="42"/>
      <c r="J19" s="36"/>
      <c r="K19" s="36"/>
      <c r="P19" s="40"/>
      <c r="Q19" s="40"/>
      <c r="R19" s="40"/>
      <c r="S19" s="40"/>
      <c r="T19" s="40"/>
    </row>
    <row r="20" spans="2:21" ht="15.75">
      <c r="B20" s="21" t="s">
        <v>83</v>
      </c>
      <c r="C20" s="21" t="s">
        <v>33</v>
      </c>
      <c r="D20" s="11"/>
      <c r="E20" s="34"/>
      <c r="F20" s="40"/>
      <c r="G20" s="34"/>
      <c r="H20" s="40"/>
      <c r="I20" s="42"/>
      <c r="J20" s="36"/>
      <c r="K20" s="36"/>
      <c r="M20" s="30" t="s">
        <v>41</v>
      </c>
      <c r="N20" s="30" t="s">
        <v>35</v>
      </c>
      <c r="P20" s="40"/>
      <c r="Q20" s="40"/>
      <c r="R20" s="40"/>
      <c r="S20" s="40"/>
      <c r="T20" s="40"/>
    </row>
    <row r="21" spans="2:21">
      <c r="B21" s="36"/>
      <c r="E21" s="39"/>
      <c r="F21" s="39"/>
      <c r="G21" s="39"/>
      <c r="H21" s="39"/>
      <c r="I21" s="39"/>
      <c r="P21" s="40"/>
      <c r="Q21" s="40"/>
      <c r="R21" s="40"/>
      <c r="S21" s="40"/>
      <c r="T21" s="40"/>
    </row>
    <row r="22" spans="2:21">
      <c r="B22" s="36"/>
      <c r="C22" s="11" t="s">
        <v>42</v>
      </c>
      <c r="D22" s="11" t="s">
        <v>70</v>
      </c>
      <c r="E22" s="39"/>
      <c r="F22" s="39"/>
      <c r="G22" s="39"/>
      <c r="H22" s="39"/>
      <c r="I22" s="39"/>
      <c r="M22" s="11"/>
      <c r="N22" s="11" t="s">
        <v>42</v>
      </c>
      <c r="O22" t="s">
        <v>106</v>
      </c>
      <c r="Q22" s="40"/>
      <c r="R22" s="40"/>
      <c r="S22" s="40"/>
      <c r="T22" s="40"/>
    </row>
    <row r="23" spans="2:21">
      <c r="B23" s="36"/>
      <c r="D23" s="11" t="s">
        <v>73</v>
      </c>
      <c r="E23" s="39"/>
      <c r="F23" s="39"/>
      <c r="G23" s="39"/>
      <c r="H23" s="39"/>
      <c r="I23" s="39"/>
      <c r="O23" s="11" t="s">
        <v>107</v>
      </c>
      <c r="P23" s="40">
        <v>2031234.56</v>
      </c>
      <c r="Q23" s="40"/>
      <c r="R23" s="40"/>
      <c r="S23" s="40"/>
      <c r="T23" s="40">
        <v>1856543.21</v>
      </c>
    </row>
    <row r="24" spans="2:21">
      <c r="B24" s="36"/>
      <c r="D24" s="11" t="s">
        <v>74</v>
      </c>
      <c r="E24" s="39">
        <v>3305678.9</v>
      </c>
      <c r="F24" s="39"/>
      <c r="G24" s="39"/>
      <c r="H24" s="39"/>
      <c r="I24" s="39">
        <v>3373456.78</v>
      </c>
      <c r="M24" s="11"/>
      <c r="N24" s="11" t="s">
        <v>43</v>
      </c>
      <c r="O24" s="11" t="s">
        <v>108</v>
      </c>
      <c r="P24" s="40">
        <v>305678.90000000002</v>
      </c>
      <c r="Q24" s="40"/>
      <c r="R24" s="40"/>
      <c r="S24" s="40"/>
      <c r="T24" s="40">
        <v>212345.67</v>
      </c>
    </row>
    <row r="25" spans="2:21">
      <c r="B25" s="36"/>
      <c r="C25" s="11" t="s">
        <v>43</v>
      </c>
      <c r="D25" s="11" t="s">
        <v>85</v>
      </c>
      <c r="E25" s="39"/>
      <c r="F25" s="39"/>
      <c r="G25" s="39"/>
      <c r="H25" s="39"/>
      <c r="I25" s="39"/>
      <c r="M25" s="11"/>
      <c r="N25" s="11" t="s">
        <v>44</v>
      </c>
      <c r="O25" s="11" t="s">
        <v>109</v>
      </c>
      <c r="P25" s="47">
        <v>559876.54</v>
      </c>
      <c r="Q25" s="40"/>
      <c r="R25" s="40"/>
      <c r="S25" s="40"/>
      <c r="T25" s="47">
        <v>649876.54</v>
      </c>
    </row>
    <row r="26" spans="2:21">
      <c r="B26" s="36"/>
      <c r="D26" t="s">
        <v>84</v>
      </c>
      <c r="E26" s="39">
        <v>7720329.5999999996</v>
      </c>
      <c r="F26" s="39"/>
      <c r="G26" s="39"/>
      <c r="H26" s="39"/>
      <c r="I26" s="39">
        <v>8892239.4699999988</v>
      </c>
      <c r="P26" s="40"/>
      <c r="Q26" s="40"/>
      <c r="R26" s="40">
        <f>SUM(P23:P25)</f>
        <v>2896790</v>
      </c>
      <c r="S26" s="40"/>
      <c r="T26" s="40">
        <f>SUM(T23:T25)</f>
        <v>2718765.42</v>
      </c>
      <c r="U26" s="58"/>
    </row>
    <row r="27" spans="2:21">
      <c r="B27" s="36"/>
      <c r="C27" s="11" t="s">
        <v>44</v>
      </c>
      <c r="D27" t="s">
        <v>86</v>
      </c>
      <c r="E27" s="33">
        <v>103456.78</v>
      </c>
      <c r="F27" s="39"/>
      <c r="G27" s="39"/>
      <c r="H27" s="39"/>
      <c r="I27" s="33">
        <v>17595</v>
      </c>
      <c r="P27" s="40"/>
      <c r="Q27" s="40"/>
      <c r="R27" s="40"/>
      <c r="S27" s="40"/>
      <c r="T27" s="40"/>
      <c r="U27" s="40"/>
    </row>
    <row r="28" spans="2:21" ht="15.75">
      <c r="B28" s="36"/>
      <c r="E28" s="39"/>
      <c r="F28" s="39"/>
      <c r="G28" s="39">
        <f>SUM(E24:E27)</f>
        <v>11129465.279999999</v>
      </c>
      <c r="H28" s="39"/>
      <c r="I28" s="39">
        <f>SUM(I24:I27)</f>
        <v>12283291.249999998</v>
      </c>
      <c r="M28" s="30" t="s">
        <v>99</v>
      </c>
      <c r="N28" s="30" t="s">
        <v>110</v>
      </c>
      <c r="P28" s="40"/>
      <c r="Q28" s="40"/>
      <c r="R28" s="40"/>
      <c r="S28" s="40"/>
      <c r="T28" s="40"/>
    </row>
    <row r="29" spans="2:21">
      <c r="B29" s="36"/>
      <c r="E29" s="39"/>
      <c r="F29" s="39"/>
      <c r="G29" s="39"/>
      <c r="H29" s="39"/>
      <c r="I29" s="39"/>
      <c r="P29" s="40"/>
      <c r="Q29" s="40"/>
      <c r="R29" s="40"/>
      <c r="S29" s="40"/>
      <c r="T29" s="40"/>
    </row>
    <row r="30" spans="2:21">
      <c r="B30" s="45" t="s">
        <v>87</v>
      </c>
      <c r="C30" s="21" t="s">
        <v>88</v>
      </c>
      <c r="E30" s="39"/>
      <c r="F30" s="39"/>
      <c r="G30" s="39"/>
      <c r="H30" s="39"/>
      <c r="I30" s="39"/>
      <c r="N30" s="11" t="s">
        <v>42</v>
      </c>
      <c r="O30" s="11" t="s">
        <v>111</v>
      </c>
      <c r="P30" s="40">
        <v>7840876.5499999998</v>
      </c>
      <c r="Q30" s="40"/>
      <c r="R30" s="40"/>
      <c r="S30" s="40"/>
      <c r="T30" s="40">
        <v>8988650.2599999998</v>
      </c>
    </row>
    <row r="31" spans="2:21">
      <c r="B31" s="36"/>
      <c r="E31" s="39"/>
      <c r="F31" s="39"/>
      <c r="G31" s="39"/>
      <c r="H31" s="39"/>
      <c r="I31" s="39"/>
      <c r="N31" s="11" t="s">
        <v>43</v>
      </c>
      <c r="O31" s="11" t="s">
        <v>112</v>
      </c>
      <c r="P31" s="40">
        <v>623456.78</v>
      </c>
      <c r="Q31" s="40"/>
      <c r="R31" s="40"/>
      <c r="S31" s="40"/>
      <c r="T31" s="40">
        <v>852645.67</v>
      </c>
    </row>
    <row r="32" spans="2:21">
      <c r="B32" s="36"/>
      <c r="D32" s="11" t="s">
        <v>89</v>
      </c>
      <c r="E32" s="33">
        <v>1050000</v>
      </c>
      <c r="F32" s="39"/>
      <c r="G32" s="39"/>
      <c r="H32" s="39"/>
      <c r="I32" s="33">
        <v>1050000</v>
      </c>
      <c r="N32" s="11" t="s">
        <v>44</v>
      </c>
      <c r="O32" s="11" t="s">
        <v>114</v>
      </c>
      <c r="P32" s="40"/>
      <c r="Q32" s="40"/>
      <c r="R32" s="40"/>
      <c r="S32" s="40"/>
      <c r="T32" s="40"/>
    </row>
    <row r="33" spans="2:20">
      <c r="B33" s="36"/>
      <c r="E33" s="39"/>
      <c r="F33" s="39"/>
      <c r="G33" s="33">
        <f>E32</f>
        <v>1050000</v>
      </c>
      <c r="H33" s="39"/>
      <c r="I33" s="39"/>
      <c r="O33" s="11" t="s">
        <v>115</v>
      </c>
      <c r="P33" s="40">
        <v>183125.81</v>
      </c>
      <c r="Q33" s="40"/>
      <c r="R33" s="40"/>
      <c r="S33" s="40"/>
      <c r="T33" s="40">
        <v>198798.76</v>
      </c>
    </row>
    <row r="34" spans="2:20" ht="13.5" thickBot="1">
      <c r="B34" s="36"/>
      <c r="E34" s="39"/>
      <c r="F34" s="39"/>
      <c r="G34" s="46">
        <f>SUM(G13:G33)</f>
        <v>12634588.729999999</v>
      </c>
      <c r="H34" s="39"/>
      <c r="I34" s="46">
        <f>I18+I28+I32</f>
        <v>13787834.459999999</v>
      </c>
      <c r="N34" s="11" t="s">
        <v>45</v>
      </c>
      <c r="O34" s="11" t="s">
        <v>113</v>
      </c>
      <c r="P34" s="47">
        <v>43210.98</v>
      </c>
      <c r="Q34" s="40"/>
      <c r="R34" s="40"/>
      <c r="S34" s="40"/>
      <c r="T34" s="47">
        <v>27321.09</v>
      </c>
    </row>
    <row r="35" spans="2:20" ht="13.5" thickTop="1">
      <c r="B35" s="36"/>
      <c r="E35" s="39"/>
      <c r="F35" s="39"/>
      <c r="G35" s="39"/>
      <c r="H35" s="39"/>
      <c r="I35" s="39"/>
      <c r="P35" s="40"/>
      <c r="Q35" s="40"/>
      <c r="R35" s="40">
        <f>SUM(P30:P34)</f>
        <v>8690670.120000001</v>
      </c>
      <c r="S35" s="40"/>
      <c r="T35" s="40">
        <f>SUM(T30:T34)</f>
        <v>10067415.779999999</v>
      </c>
    </row>
    <row r="36" spans="2:20">
      <c r="B36" s="36"/>
      <c r="E36" s="39"/>
      <c r="F36" s="39"/>
      <c r="G36" s="39"/>
      <c r="H36" s="39"/>
      <c r="I36" s="39"/>
      <c r="P36" s="40"/>
      <c r="Q36" s="40"/>
      <c r="R36" s="40"/>
      <c r="S36" s="40"/>
      <c r="T36" s="40"/>
    </row>
    <row r="37" spans="2:20" ht="15.75">
      <c r="B37" s="30" t="s">
        <v>41</v>
      </c>
      <c r="C37" s="30" t="s">
        <v>28</v>
      </c>
      <c r="E37" s="39"/>
      <c r="F37" s="39"/>
      <c r="G37" s="39"/>
      <c r="H37" s="39"/>
      <c r="I37" s="39"/>
      <c r="M37" s="30" t="s">
        <v>116</v>
      </c>
      <c r="N37" s="30" t="s">
        <v>100</v>
      </c>
      <c r="P37" s="40"/>
      <c r="Q37" s="40"/>
      <c r="R37" s="40">
        <v>209876.54</v>
      </c>
      <c r="S37" s="40"/>
      <c r="T37" s="40">
        <v>242387.65</v>
      </c>
    </row>
    <row r="38" spans="2:20">
      <c r="E38" s="39"/>
      <c r="F38" s="39"/>
      <c r="G38" s="39"/>
      <c r="H38" s="39"/>
      <c r="I38" s="39"/>
      <c r="P38" s="40"/>
      <c r="Q38" s="40"/>
      <c r="R38" s="40"/>
      <c r="S38" s="40"/>
      <c r="T38" s="40"/>
    </row>
    <row r="39" spans="2:20">
      <c r="B39" s="21" t="s">
        <v>71</v>
      </c>
      <c r="C39" s="21" t="s">
        <v>46</v>
      </c>
      <c r="D39" s="11"/>
      <c r="E39" s="39"/>
      <c r="F39" s="39"/>
      <c r="G39" s="39"/>
      <c r="H39" s="39"/>
      <c r="I39" s="39"/>
      <c r="J39" s="36"/>
      <c r="K39" s="36"/>
      <c r="P39" s="40"/>
      <c r="Q39" s="40"/>
      <c r="R39" s="40"/>
      <c r="S39" s="40"/>
      <c r="T39" s="40"/>
    </row>
    <row r="40" spans="2:20">
      <c r="D40" s="11"/>
      <c r="E40" s="39"/>
      <c r="F40" s="39"/>
      <c r="G40" s="39"/>
      <c r="H40" s="39"/>
      <c r="I40" s="39"/>
      <c r="J40" s="36"/>
      <c r="K40" s="36"/>
      <c r="P40" s="40"/>
      <c r="Q40" s="40"/>
      <c r="R40" s="40"/>
      <c r="S40" s="40"/>
      <c r="T40" s="40"/>
    </row>
    <row r="41" spans="2:20">
      <c r="C41" s="11" t="s">
        <v>42</v>
      </c>
      <c r="D41" s="11" t="s">
        <v>90</v>
      </c>
      <c r="E41" s="39">
        <v>695432.1</v>
      </c>
      <c r="F41" s="39"/>
      <c r="G41" s="39"/>
      <c r="H41" s="39"/>
      <c r="I41" s="39">
        <v>613456.78</v>
      </c>
      <c r="J41" s="36"/>
      <c r="K41" s="36"/>
      <c r="P41" s="40"/>
      <c r="Q41" s="40"/>
      <c r="R41" s="40"/>
      <c r="S41" s="40"/>
      <c r="T41" s="40"/>
    </row>
    <row r="42" spans="2:20">
      <c r="C42" s="11" t="s">
        <v>91</v>
      </c>
      <c r="D42" s="11" t="s">
        <v>92</v>
      </c>
      <c r="E42" s="39">
        <v>367890.12</v>
      </c>
      <c r="F42" s="39"/>
      <c r="G42" s="39"/>
      <c r="H42" s="39"/>
      <c r="I42" s="39">
        <v>289012.34000000003</v>
      </c>
      <c r="J42" s="36"/>
      <c r="K42" s="36"/>
      <c r="P42" s="40"/>
      <c r="Q42" s="40"/>
      <c r="R42" s="40"/>
      <c r="S42" s="40"/>
      <c r="T42" s="40"/>
    </row>
    <row r="43" spans="2:20">
      <c r="C43" s="11" t="s">
        <v>44</v>
      </c>
      <c r="D43" s="11" t="s">
        <v>93</v>
      </c>
      <c r="E43" s="33">
        <v>163210.98000000001</v>
      </c>
      <c r="F43" s="39"/>
      <c r="G43" s="39"/>
      <c r="H43" s="39"/>
      <c r="I43" s="33">
        <v>153456.78</v>
      </c>
      <c r="J43" s="36"/>
      <c r="K43" s="36"/>
      <c r="P43" s="40"/>
      <c r="Q43" s="40"/>
      <c r="R43" s="40"/>
      <c r="S43" s="40"/>
      <c r="T43" s="40"/>
    </row>
    <row r="44" spans="2:20">
      <c r="D44" s="11"/>
      <c r="E44" s="39"/>
      <c r="F44" s="39"/>
      <c r="G44" s="39">
        <f>SUM(E41:E43)</f>
        <v>1226533.2</v>
      </c>
      <c r="H44" s="39"/>
      <c r="I44" s="39">
        <f>SUM(I41:I43)</f>
        <v>1055925.9000000001</v>
      </c>
      <c r="J44" s="36"/>
      <c r="K44" s="36"/>
      <c r="P44" s="40"/>
      <c r="Q44" s="40"/>
      <c r="R44" s="40"/>
      <c r="S44" s="40"/>
      <c r="T44" s="40"/>
    </row>
    <row r="45" spans="2:20">
      <c r="D45" s="11"/>
      <c r="E45" s="39"/>
      <c r="F45" s="39"/>
      <c r="G45" s="39"/>
      <c r="H45" s="39"/>
      <c r="I45" s="39"/>
      <c r="J45" s="36"/>
      <c r="K45" s="36"/>
      <c r="P45" s="40"/>
      <c r="Q45" s="40"/>
      <c r="R45" s="40"/>
      <c r="S45" s="40"/>
      <c r="T45" s="40"/>
    </row>
    <row r="46" spans="2:20">
      <c r="B46" s="21" t="s">
        <v>83</v>
      </c>
      <c r="C46" s="21" t="s">
        <v>94</v>
      </c>
      <c r="D46" s="11"/>
      <c r="E46" s="39"/>
      <c r="F46" s="39"/>
      <c r="G46" s="39"/>
      <c r="H46" s="39"/>
      <c r="I46" s="39"/>
      <c r="J46" s="36"/>
      <c r="K46" s="36"/>
      <c r="P46" s="40"/>
      <c r="Q46" s="40"/>
      <c r="R46" s="40"/>
      <c r="S46" s="40"/>
      <c r="T46" s="40"/>
    </row>
    <row r="47" spans="2:20">
      <c r="D47" s="11"/>
      <c r="E47" s="39"/>
      <c r="F47" s="39"/>
      <c r="G47" s="39"/>
      <c r="H47" s="39"/>
      <c r="I47" s="39"/>
      <c r="J47" s="36"/>
      <c r="K47" s="36"/>
      <c r="P47" s="40"/>
      <c r="Q47" s="40"/>
      <c r="R47" s="40"/>
      <c r="S47" s="40"/>
      <c r="T47" s="40"/>
    </row>
    <row r="48" spans="2:20">
      <c r="C48" s="11" t="s">
        <v>42</v>
      </c>
      <c r="D48" s="11" t="s">
        <v>95</v>
      </c>
      <c r="E48" s="39">
        <v>3371712.3600000022</v>
      </c>
      <c r="F48" s="39"/>
      <c r="G48" s="39"/>
      <c r="H48" s="39"/>
      <c r="I48" s="39">
        <v>2779232.099999995</v>
      </c>
      <c r="J48" s="36"/>
      <c r="K48" s="36"/>
      <c r="P48" s="40"/>
      <c r="Q48" s="40"/>
      <c r="R48" s="40"/>
      <c r="S48" s="40"/>
      <c r="T48" s="40"/>
    </row>
    <row r="49" spans="2:20">
      <c r="C49" s="11" t="s">
        <v>43</v>
      </c>
      <c r="D49" s="11" t="s">
        <v>96</v>
      </c>
      <c r="E49" s="39">
        <v>125678.9</v>
      </c>
      <c r="F49" s="39"/>
      <c r="G49" s="39"/>
      <c r="H49" s="39"/>
      <c r="I49" s="39">
        <v>95432.1</v>
      </c>
      <c r="J49" s="36"/>
      <c r="K49" s="36"/>
      <c r="P49" s="40"/>
      <c r="Q49" s="40"/>
      <c r="R49" s="40"/>
      <c r="S49" s="40"/>
      <c r="T49" s="40"/>
    </row>
    <row r="50" spans="2:20">
      <c r="C50" s="11" t="s">
        <v>97</v>
      </c>
      <c r="D50" s="11" t="s">
        <v>36</v>
      </c>
      <c r="E50" s="33">
        <v>25432.1</v>
      </c>
      <c r="F50" s="39"/>
      <c r="G50" s="39"/>
      <c r="H50" s="39"/>
      <c r="I50" s="33">
        <v>24567.89</v>
      </c>
      <c r="J50" s="36"/>
      <c r="K50" s="36"/>
      <c r="P50" s="40"/>
      <c r="Q50" s="40"/>
      <c r="R50" s="40"/>
      <c r="S50" s="40"/>
      <c r="T50" s="40"/>
    </row>
    <row r="51" spans="2:20">
      <c r="D51" s="11"/>
      <c r="E51" s="39"/>
      <c r="F51" s="39"/>
      <c r="G51" s="39">
        <f>SUM(E48:E50)</f>
        <v>3522823.3600000022</v>
      </c>
      <c r="H51" s="39"/>
      <c r="I51" s="39">
        <f>SUM(I48:I50)</f>
        <v>2899232.0899999952</v>
      </c>
      <c r="J51" s="36"/>
      <c r="K51" s="36"/>
      <c r="P51" s="40"/>
      <c r="Q51" s="40"/>
      <c r="R51" s="40"/>
      <c r="S51" s="40"/>
      <c r="T51" s="40"/>
    </row>
    <row r="52" spans="2:20">
      <c r="D52" s="11"/>
      <c r="E52" s="39"/>
      <c r="F52" s="39"/>
      <c r="G52" s="39"/>
      <c r="H52" s="39"/>
      <c r="I52" s="39"/>
      <c r="J52" s="36"/>
      <c r="K52" s="36"/>
      <c r="P52" s="40"/>
      <c r="Q52" s="40"/>
      <c r="R52" s="40"/>
      <c r="S52" s="40"/>
      <c r="T52" s="40"/>
    </row>
    <row r="53" spans="2:20">
      <c r="B53" s="21" t="s">
        <v>87</v>
      </c>
      <c r="C53" s="21" t="s">
        <v>98</v>
      </c>
      <c r="D53" s="11"/>
      <c r="E53" s="39"/>
      <c r="F53" s="39"/>
      <c r="G53" s="33">
        <v>434567.89</v>
      </c>
      <c r="H53" s="39"/>
      <c r="I53" s="33">
        <v>386543.21</v>
      </c>
      <c r="J53" s="36"/>
      <c r="K53" s="36"/>
      <c r="P53" s="40"/>
      <c r="Q53" s="40"/>
      <c r="R53" s="40"/>
      <c r="S53" s="40"/>
      <c r="T53" s="40"/>
    </row>
    <row r="54" spans="2:20" ht="13.5" thickBot="1">
      <c r="D54" s="11"/>
      <c r="E54" s="39"/>
      <c r="F54" s="39"/>
      <c r="G54" s="46">
        <f>SUM(G40:G53)</f>
        <v>5183924.450000002</v>
      </c>
      <c r="H54" s="39"/>
      <c r="I54" s="46">
        <f>I44+I51+I53</f>
        <v>4341701.1999999955</v>
      </c>
      <c r="J54" s="36"/>
      <c r="K54" s="36"/>
      <c r="P54" s="40"/>
      <c r="Q54" s="40"/>
      <c r="R54" s="40"/>
      <c r="S54" s="40"/>
      <c r="T54" s="40"/>
    </row>
    <row r="55" spans="2:20" ht="13.5" thickTop="1">
      <c r="D55" s="11"/>
      <c r="E55" s="39"/>
      <c r="F55" s="39"/>
      <c r="G55" s="39"/>
      <c r="H55" s="39"/>
      <c r="I55" s="39"/>
      <c r="J55" s="36"/>
      <c r="K55" s="36"/>
      <c r="P55" s="40"/>
      <c r="Q55" s="40"/>
      <c r="R55" s="40"/>
      <c r="S55" s="40"/>
      <c r="T55" s="40"/>
    </row>
    <row r="56" spans="2:20" ht="15.75">
      <c r="B56" s="30" t="s">
        <v>99</v>
      </c>
      <c r="C56" s="30" t="s">
        <v>100</v>
      </c>
      <c r="D56" s="11"/>
      <c r="F56" s="39"/>
      <c r="G56" s="33">
        <v>224567.89</v>
      </c>
      <c r="H56" s="39"/>
      <c r="I56" s="33">
        <v>196234.56</v>
      </c>
      <c r="J56" s="36"/>
      <c r="K56" s="36"/>
      <c r="P56" s="40"/>
      <c r="Q56" s="40"/>
      <c r="R56" s="40"/>
      <c r="S56" s="40"/>
      <c r="T56" s="40"/>
    </row>
    <row r="57" spans="2:20" ht="13.5" thickBot="1">
      <c r="D57" s="11"/>
      <c r="E57" s="39"/>
      <c r="F57" s="39"/>
      <c r="G57" s="46">
        <f>G34+G54+G56</f>
        <v>18043081.07</v>
      </c>
      <c r="H57" s="39"/>
      <c r="I57" s="46">
        <f>I34+I54+I56</f>
        <v>18325770.219999995</v>
      </c>
      <c r="J57" s="36"/>
      <c r="K57" s="36"/>
      <c r="P57" s="39"/>
      <c r="Q57" s="39"/>
      <c r="R57" s="46">
        <f>R18+R26+R35+R37</f>
        <v>18043081.07</v>
      </c>
      <c r="S57" s="40"/>
      <c r="T57" s="46">
        <f>T18+T26+T35+T37</f>
        <v>18325770.219999995</v>
      </c>
    </row>
    <row r="58" spans="2:20" ht="13.5" thickTop="1">
      <c r="D58" s="11"/>
      <c r="E58" s="39"/>
      <c r="F58" s="39"/>
      <c r="G58" s="39"/>
      <c r="H58" s="39"/>
      <c r="I58" s="39"/>
      <c r="J58" s="36"/>
      <c r="K58" s="36"/>
      <c r="P58" s="39"/>
      <c r="Q58" s="39"/>
      <c r="R58" s="39"/>
      <c r="S58" s="40"/>
      <c r="T58" s="39"/>
    </row>
    <row r="59" spans="2:20">
      <c r="D59" s="11"/>
      <c r="E59" s="39"/>
      <c r="F59" s="39"/>
      <c r="G59" s="39"/>
      <c r="H59" s="39"/>
      <c r="I59" s="39"/>
      <c r="J59" s="36"/>
      <c r="K59" s="36"/>
      <c r="P59" s="50" t="s">
        <v>117</v>
      </c>
      <c r="Q59" s="49"/>
      <c r="R59" s="49">
        <f>R57-G57</f>
        <v>0</v>
      </c>
      <c r="S59" s="49"/>
      <c r="T59" s="49">
        <f>T57-I57</f>
        <v>0</v>
      </c>
    </row>
  </sheetData>
  <mergeCells count="2">
    <mergeCell ref="I4:N4"/>
    <mergeCell ref="I6:N6"/>
  </mergeCells>
  <printOptions horizontalCentered="1" verticalCentered="1"/>
  <pageMargins left="0.6692913385826772" right="0" top="0.15748031496062992" bottom="0.35433070866141736" header="0.39370078740157483" footer="0.15748031496062992"/>
  <pageSetup paperSize="9" scale="65" orientation="landscape" r:id="rId1"/>
  <headerFooter alignWithMargins="0">
    <oddFooter>&amp;L&amp;"Symbol,Standard"Ó&amp;"Arial,Standard" ControllerSpielwiese&amp;Rhttp://www.controllerspielwiese.de/</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pageSetUpPr fitToPage="1"/>
  </sheetPr>
  <dimension ref="B2:N78"/>
  <sheetViews>
    <sheetView zoomScale="85" zoomScaleNormal="85" workbookViewId="0">
      <pane ySplit="6" topLeftCell="A40" activePane="bottomLeft" state="frozen"/>
      <selection pane="bottomLeft"/>
    </sheetView>
  </sheetViews>
  <sheetFormatPr baseColWidth="10" defaultRowHeight="12.75"/>
  <cols>
    <col min="1" max="1" width="2.5703125" customWidth="1"/>
    <col min="2" max="2" width="3.42578125" customWidth="1"/>
    <col min="3" max="3" width="3" customWidth="1"/>
    <col min="4" max="4" width="49.7109375" customWidth="1"/>
    <col min="5" max="5" width="14.5703125" bestFit="1" customWidth="1"/>
    <col min="6" max="6" width="2.7109375" customWidth="1"/>
    <col min="7" max="7" width="14.5703125" bestFit="1" customWidth="1"/>
    <col min="8" max="8" width="2.7109375" customWidth="1"/>
    <col min="9" max="9" width="14.5703125" customWidth="1"/>
    <col min="10" max="11" width="3.5703125" customWidth="1"/>
    <col min="12" max="12" width="14.5703125" customWidth="1"/>
    <col min="13" max="13" width="2.7109375" customWidth="1"/>
    <col min="14" max="14" width="14.5703125" customWidth="1"/>
  </cols>
  <sheetData>
    <row r="2" spans="2:14" ht="23.25">
      <c r="B2" s="152" t="s">
        <v>152</v>
      </c>
      <c r="C2" s="151"/>
      <c r="D2" s="151"/>
      <c r="E2" s="151"/>
      <c r="F2" s="151"/>
      <c r="G2" s="151"/>
      <c r="H2" s="151"/>
      <c r="I2" s="151"/>
      <c r="J2" s="151"/>
      <c r="K2" s="151"/>
      <c r="L2" s="151"/>
      <c r="M2" s="151"/>
      <c r="N2" s="151"/>
    </row>
    <row r="3" spans="2:14" ht="21.75" customHeight="1">
      <c r="B3" s="151"/>
      <c r="C3" s="151"/>
      <c r="D3" s="151"/>
      <c r="E3" s="151"/>
      <c r="F3" s="151"/>
      <c r="G3" s="151"/>
      <c r="H3" s="151"/>
      <c r="I3" s="151"/>
      <c r="J3" s="151"/>
      <c r="K3" s="151"/>
      <c r="L3" s="151"/>
      <c r="M3" s="151"/>
      <c r="N3" s="151"/>
    </row>
    <row r="4" spans="2:14" ht="12" customHeight="1">
      <c r="B4" s="1"/>
      <c r="C4" s="1"/>
      <c r="D4" s="1"/>
      <c r="E4" s="1"/>
      <c r="F4" s="1"/>
      <c r="G4" s="1"/>
      <c r="H4" s="1"/>
      <c r="I4" s="1"/>
      <c r="J4" s="1"/>
      <c r="K4" s="1"/>
      <c r="L4" s="1"/>
      <c r="M4" s="1"/>
      <c r="N4" s="1"/>
    </row>
    <row r="5" spans="2:14" ht="12.75" customHeight="1">
      <c r="L5" s="179" t="s">
        <v>76</v>
      </c>
      <c r="M5" s="179"/>
      <c r="N5" s="179"/>
    </row>
    <row r="6" spans="2:14">
      <c r="E6" s="37" t="s">
        <v>75</v>
      </c>
      <c r="F6" s="38"/>
      <c r="G6" s="37" t="s">
        <v>75</v>
      </c>
      <c r="H6" s="38"/>
      <c r="I6" s="37" t="s">
        <v>75</v>
      </c>
      <c r="J6" s="38"/>
      <c r="K6" s="38"/>
      <c r="L6" s="37" t="s">
        <v>75</v>
      </c>
      <c r="M6" s="38"/>
      <c r="N6" s="37" t="s">
        <v>75</v>
      </c>
    </row>
    <row r="7" spans="2:14">
      <c r="E7" s="55"/>
      <c r="F7" s="38"/>
      <c r="G7" s="55"/>
      <c r="H7" s="38"/>
      <c r="I7" s="55"/>
      <c r="J7" s="38"/>
      <c r="K7" s="38"/>
      <c r="L7" s="55"/>
      <c r="M7" s="38"/>
      <c r="N7" s="55"/>
    </row>
    <row r="8" spans="2:14">
      <c r="E8" s="40"/>
      <c r="F8" s="40"/>
      <c r="G8" s="40"/>
      <c r="H8" s="40"/>
      <c r="I8" s="40"/>
      <c r="J8" s="40"/>
      <c r="K8" s="40"/>
      <c r="L8" s="40"/>
      <c r="M8" s="40"/>
      <c r="N8" s="40"/>
    </row>
    <row r="9" spans="2:14" s="11" customFormat="1">
      <c r="B9" s="11" t="s">
        <v>42</v>
      </c>
      <c r="D9" s="11" t="s">
        <v>65</v>
      </c>
      <c r="E9" s="48"/>
      <c r="F9" s="58"/>
      <c r="G9" s="57">
        <v>56123456.780000001</v>
      </c>
      <c r="H9" s="58"/>
      <c r="I9" s="57" t="s">
        <v>27</v>
      </c>
      <c r="J9" s="58"/>
      <c r="K9" s="58"/>
      <c r="L9" s="57">
        <v>52943109.869999997</v>
      </c>
      <c r="M9" s="58"/>
      <c r="N9" s="57" t="s">
        <v>27</v>
      </c>
    </row>
    <row r="10" spans="2:14" s="11" customFormat="1">
      <c r="C10" s="56"/>
      <c r="D10" s="56"/>
      <c r="E10" s="59"/>
      <c r="F10" s="58"/>
      <c r="G10" s="59"/>
      <c r="H10" s="58"/>
      <c r="I10" s="58"/>
      <c r="J10" s="58"/>
      <c r="K10" s="58"/>
      <c r="L10" s="58"/>
      <c r="M10" s="58"/>
      <c r="N10" s="58"/>
    </row>
    <row r="11" spans="2:14" s="11" customFormat="1">
      <c r="B11" s="11" t="s">
        <v>43</v>
      </c>
      <c r="D11" s="11" t="s">
        <v>122</v>
      </c>
      <c r="E11" s="59"/>
      <c r="F11" s="58"/>
      <c r="G11" s="58"/>
      <c r="H11" s="58"/>
      <c r="I11" s="58"/>
      <c r="J11" s="58"/>
      <c r="K11" s="58"/>
      <c r="L11" s="58"/>
      <c r="M11" s="58"/>
      <c r="N11" s="58"/>
    </row>
    <row r="12" spans="2:14" s="11" customFormat="1">
      <c r="D12" s="11" t="s">
        <v>125</v>
      </c>
      <c r="E12" s="39"/>
      <c r="F12" s="58"/>
      <c r="G12" s="39">
        <v>88631.979999999952</v>
      </c>
      <c r="H12" s="58"/>
      <c r="I12" s="58"/>
      <c r="J12" s="58"/>
      <c r="K12" s="58"/>
      <c r="L12" s="58">
        <v>-23786.54</v>
      </c>
      <c r="M12" s="58"/>
      <c r="N12" s="58"/>
    </row>
    <row r="13" spans="2:14" s="11" customFormat="1">
      <c r="E13" s="59"/>
      <c r="F13" s="58"/>
      <c r="G13" s="58"/>
      <c r="H13" s="58"/>
      <c r="I13" s="58"/>
      <c r="J13" s="58"/>
      <c r="K13" s="58"/>
      <c r="L13" s="58"/>
      <c r="M13" s="58"/>
      <c r="N13" s="58"/>
    </row>
    <row r="14" spans="2:14" s="11" customFormat="1">
      <c r="B14" s="11" t="s">
        <v>44</v>
      </c>
      <c r="D14" s="11" t="s">
        <v>123</v>
      </c>
      <c r="E14" s="59"/>
      <c r="F14" s="58"/>
      <c r="G14" s="60">
        <v>1297654.32</v>
      </c>
      <c r="H14" s="58"/>
      <c r="I14" s="58"/>
      <c r="J14" s="58"/>
      <c r="K14" s="58"/>
      <c r="L14" s="60">
        <v>1059876.54</v>
      </c>
      <c r="M14" s="58"/>
      <c r="N14" s="58"/>
    </row>
    <row r="15" spans="2:14" s="11" customFormat="1">
      <c r="E15" s="58"/>
      <c r="F15" s="58"/>
      <c r="G15" s="58"/>
      <c r="H15" s="58"/>
      <c r="I15" s="58">
        <f>SUM(G9:G14)</f>
        <v>57509743.079999998</v>
      </c>
      <c r="J15" s="58"/>
      <c r="K15" s="58"/>
      <c r="L15" s="58"/>
      <c r="M15" s="58"/>
      <c r="N15" s="58">
        <f>SUM(L9:L14)</f>
        <v>53979199.869999997</v>
      </c>
    </row>
    <row r="16" spans="2:14" s="11" customFormat="1">
      <c r="E16" s="58"/>
      <c r="F16" s="58"/>
      <c r="G16" s="58"/>
      <c r="H16" s="58"/>
      <c r="I16" s="58"/>
      <c r="J16" s="58"/>
      <c r="K16" s="58"/>
      <c r="L16" s="58"/>
      <c r="M16" s="58"/>
      <c r="N16" s="58"/>
    </row>
    <row r="17" spans="2:14" s="11" customFormat="1">
      <c r="E17" s="58"/>
      <c r="F17" s="58"/>
      <c r="G17" s="58"/>
      <c r="H17" s="58"/>
      <c r="I17" s="58"/>
      <c r="J17" s="58"/>
      <c r="K17" s="58"/>
      <c r="L17" s="58"/>
      <c r="M17" s="58"/>
      <c r="N17" s="58"/>
    </row>
    <row r="18" spans="2:14" s="11" customFormat="1">
      <c r="B18" s="11" t="s">
        <v>45</v>
      </c>
      <c r="D18" s="11" t="s">
        <v>8</v>
      </c>
      <c r="E18" s="58"/>
      <c r="F18" s="58"/>
      <c r="G18" s="58"/>
      <c r="H18" s="58"/>
      <c r="I18" s="58"/>
      <c r="J18" s="58"/>
      <c r="K18" s="58"/>
      <c r="L18" s="58"/>
      <c r="M18" s="58"/>
      <c r="N18" s="58"/>
    </row>
    <row r="19" spans="2:14" s="11" customFormat="1">
      <c r="E19" s="58"/>
      <c r="F19" s="58"/>
      <c r="G19" s="58"/>
      <c r="H19" s="58"/>
      <c r="I19" s="58"/>
      <c r="J19" s="58"/>
      <c r="K19" s="58"/>
      <c r="L19" s="58"/>
      <c r="M19" s="58"/>
      <c r="N19" s="58"/>
    </row>
    <row r="20" spans="2:14" s="11" customFormat="1">
      <c r="C20" s="11" t="s">
        <v>124</v>
      </c>
      <c r="D20" s="11" t="s">
        <v>126</v>
      </c>
      <c r="E20" s="58"/>
      <c r="F20" s="58"/>
      <c r="G20" s="58"/>
      <c r="H20" s="58"/>
      <c r="I20" s="58"/>
      <c r="J20" s="58"/>
      <c r="K20" s="58"/>
      <c r="L20" s="58"/>
      <c r="M20" s="58"/>
      <c r="N20" s="58"/>
    </row>
    <row r="21" spans="2:14" s="11" customFormat="1">
      <c r="D21" s="11" t="s">
        <v>127</v>
      </c>
      <c r="E21" s="58">
        <v>24797654.32</v>
      </c>
      <c r="F21" s="58"/>
      <c r="G21" s="58"/>
      <c r="H21" s="58"/>
      <c r="I21" s="58"/>
      <c r="J21" s="58"/>
      <c r="K21" s="58"/>
      <c r="L21" s="58">
        <v>22936543.210000001</v>
      </c>
      <c r="M21" s="58"/>
      <c r="N21" s="58"/>
    </row>
    <row r="22" spans="2:14" s="11" customFormat="1">
      <c r="E22" s="58"/>
      <c r="F22" s="58"/>
      <c r="G22" s="58"/>
      <c r="H22" s="58"/>
      <c r="I22" s="58"/>
      <c r="J22" s="58"/>
      <c r="K22" s="58"/>
      <c r="L22" s="58"/>
      <c r="M22" s="58"/>
      <c r="N22" s="58"/>
    </row>
    <row r="23" spans="2:14" s="11" customFormat="1">
      <c r="C23" s="11" t="s">
        <v>129</v>
      </c>
      <c r="D23" s="11" t="s">
        <v>128</v>
      </c>
      <c r="E23" s="60">
        <v>4163210.98</v>
      </c>
      <c r="F23" s="58"/>
      <c r="G23" s="58"/>
      <c r="H23" s="58"/>
      <c r="I23" s="58"/>
      <c r="J23" s="58"/>
      <c r="K23" s="58"/>
      <c r="L23" s="60">
        <v>3991234.5600000001</v>
      </c>
      <c r="M23" s="58"/>
      <c r="N23" s="58"/>
    </row>
    <row r="24" spans="2:14" s="11" customFormat="1">
      <c r="E24" s="58"/>
      <c r="F24" s="58"/>
      <c r="G24" s="58">
        <f>SUM(E21:E23)</f>
        <v>28960865.300000001</v>
      </c>
      <c r="H24" s="58"/>
      <c r="I24" s="58"/>
      <c r="J24" s="58"/>
      <c r="K24" s="58"/>
      <c r="L24" s="58">
        <f>SUM(L21:L23)</f>
        <v>26927777.77</v>
      </c>
      <c r="M24" s="58"/>
      <c r="N24" s="58"/>
    </row>
    <row r="25" spans="2:14" s="11" customFormat="1">
      <c r="E25" s="58"/>
      <c r="F25" s="58"/>
      <c r="G25" s="58"/>
      <c r="H25" s="58"/>
      <c r="I25" s="58"/>
      <c r="J25" s="58"/>
      <c r="K25" s="58"/>
      <c r="L25" s="58"/>
      <c r="M25" s="58"/>
      <c r="N25" s="58"/>
    </row>
    <row r="26" spans="2:14" s="11" customFormat="1">
      <c r="E26" s="58"/>
      <c r="F26" s="58"/>
      <c r="G26" s="58"/>
      <c r="H26" s="58"/>
      <c r="I26" s="58"/>
      <c r="J26" s="58"/>
      <c r="K26" s="58"/>
      <c r="L26" s="58"/>
      <c r="M26" s="58"/>
      <c r="N26" s="58"/>
    </row>
    <row r="27" spans="2:14">
      <c r="B27" s="11" t="s">
        <v>130</v>
      </c>
      <c r="D27" t="s">
        <v>18</v>
      </c>
      <c r="E27" s="40"/>
      <c r="F27" s="40"/>
      <c r="G27" s="40"/>
      <c r="H27" s="40"/>
      <c r="I27" s="40"/>
      <c r="J27" s="40"/>
      <c r="K27" s="40"/>
      <c r="L27" s="40"/>
      <c r="M27" s="40"/>
      <c r="N27" s="40"/>
    </row>
    <row r="28" spans="2:14">
      <c r="E28" s="40"/>
      <c r="F28" s="40"/>
      <c r="G28" s="40"/>
      <c r="H28" s="40"/>
      <c r="I28" s="40"/>
      <c r="J28" s="40"/>
      <c r="K28" s="40"/>
      <c r="L28" s="40"/>
      <c r="M28" s="40"/>
      <c r="N28" s="40"/>
    </row>
    <row r="29" spans="2:14">
      <c r="C29" s="11" t="s">
        <v>124</v>
      </c>
      <c r="D29" s="11" t="s">
        <v>189</v>
      </c>
      <c r="E29" s="40">
        <v>2699469.13</v>
      </c>
      <c r="F29" s="40"/>
      <c r="G29" s="40"/>
      <c r="H29" s="40"/>
      <c r="I29" s="40"/>
      <c r="J29" s="40"/>
      <c r="K29" s="40"/>
      <c r="L29" s="40">
        <v>2369135.79</v>
      </c>
      <c r="M29" s="40"/>
      <c r="N29" s="40"/>
    </row>
    <row r="30" spans="2:14">
      <c r="E30" s="40"/>
      <c r="F30" s="40"/>
      <c r="G30" s="40"/>
      <c r="H30" s="40"/>
      <c r="I30" s="40"/>
      <c r="J30" s="40"/>
      <c r="K30" s="40"/>
      <c r="L30" s="40"/>
      <c r="M30" s="40"/>
      <c r="N30" s="40"/>
    </row>
    <row r="31" spans="2:14">
      <c r="C31" s="11" t="s">
        <v>129</v>
      </c>
      <c r="D31" t="s">
        <v>131</v>
      </c>
      <c r="E31" s="40">
        <v>286765.43</v>
      </c>
      <c r="F31" s="40"/>
      <c r="G31" s="40"/>
      <c r="H31" s="40"/>
      <c r="I31" s="40"/>
      <c r="J31" s="40"/>
      <c r="K31" s="40"/>
      <c r="L31" s="40">
        <v>253456.78</v>
      </c>
      <c r="M31" s="40"/>
      <c r="N31" s="40"/>
    </row>
    <row r="32" spans="2:14">
      <c r="D32" s="11" t="s">
        <v>192</v>
      </c>
      <c r="E32" s="40"/>
      <c r="F32" s="40"/>
      <c r="G32" s="40"/>
      <c r="H32" s="40"/>
      <c r="I32" s="40"/>
      <c r="J32" s="40"/>
      <c r="K32" s="40"/>
      <c r="L32" s="40"/>
      <c r="M32" s="40"/>
      <c r="N32" s="40"/>
    </row>
    <row r="33" spans="2:14">
      <c r="E33" s="40"/>
      <c r="F33" s="40"/>
      <c r="G33" s="40"/>
      <c r="H33" s="40"/>
      <c r="I33" s="40"/>
      <c r="J33" s="40"/>
      <c r="K33" s="40"/>
      <c r="L33" s="40"/>
      <c r="M33" s="40"/>
      <c r="N33" s="40"/>
    </row>
    <row r="34" spans="2:14">
      <c r="C34" s="11" t="s">
        <v>205</v>
      </c>
      <c r="D34" s="11" t="s">
        <v>190</v>
      </c>
      <c r="E34" s="40">
        <v>4823987.6500000004</v>
      </c>
      <c r="F34" s="40"/>
      <c r="G34" s="40"/>
      <c r="H34" s="40"/>
      <c r="I34" s="40"/>
      <c r="J34" s="40"/>
      <c r="K34" s="40"/>
      <c r="L34" s="40">
        <v>4765432.0999999996</v>
      </c>
      <c r="M34" s="40"/>
      <c r="N34" s="40"/>
    </row>
    <row r="35" spans="2:14">
      <c r="E35" s="40"/>
      <c r="F35" s="40"/>
      <c r="G35" s="40"/>
      <c r="H35" s="40"/>
      <c r="I35" s="40"/>
      <c r="J35" s="40"/>
      <c r="K35" s="40"/>
      <c r="L35" s="40"/>
      <c r="M35" s="40"/>
      <c r="N35" s="40"/>
    </row>
    <row r="36" spans="2:14">
      <c r="C36" s="11" t="s">
        <v>206</v>
      </c>
      <c r="D36" s="11" t="s">
        <v>131</v>
      </c>
      <c r="F36" s="40"/>
      <c r="G36" s="40"/>
      <c r="H36" s="40"/>
      <c r="I36" s="40"/>
      <c r="J36" s="40"/>
      <c r="K36" s="40"/>
      <c r="L36" s="40"/>
      <c r="M36" s="40"/>
      <c r="N36" s="40"/>
    </row>
    <row r="37" spans="2:14">
      <c r="D37" s="11" t="s">
        <v>191</v>
      </c>
      <c r="E37" s="47">
        <v>500222.22000000003</v>
      </c>
      <c r="F37" s="40"/>
      <c r="G37" s="40"/>
      <c r="H37" s="40"/>
      <c r="I37" s="40"/>
      <c r="J37" s="40"/>
      <c r="K37" s="40"/>
      <c r="L37" s="47">
        <v>486419.76</v>
      </c>
      <c r="M37" s="40"/>
      <c r="N37" s="40"/>
    </row>
    <row r="38" spans="2:14">
      <c r="E38" s="40"/>
      <c r="F38" s="40"/>
      <c r="G38" s="40">
        <f>SUM(E29:E37)</f>
        <v>8310444.4300000006</v>
      </c>
      <c r="H38" s="40"/>
      <c r="I38" s="40"/>
      <c r="J38" s="40"/>
      <c r="K38" s="40"/>
      <c r="L38" s="40">
        <f>SUM(L29:L37)</f>
        <v>7874444.4299999997</v>
      </c>
      <c r="M38" s="40"/>
      <c r="N38" s="40"/>
    </row>
    <row r="39" spans="2:14">
      <c r="E39" s="40"/>
      <c r="F39" s="40"/>
      <c r="G39" s="40"/>
      <c r="H39" s="40"/>
      <c r="I39" s="40"/>
      <c r="J39" s="40"/>
      <c r="K39" s="40"/>
      <c r="L39" s="40"/>
      <c r="M39" s="40"/>
      <c r="N39" s="40"/>
    </row>
    <row r="40" spans="2:14">
      <c r="E40" s="40"/>
      <c r="F40" s="40"/>
      <c r="G40" s="40"/>
      <c r="H40" s="40"/>
      <c r="I40" s="40"/>
      <c r="J40" s="40"/>
      <c r="K40" s="40"/>
      <c r="L40" s="40"/>
      <c r="M40" s="40"/>
      <c r="N40" s="40"/>
    </row>
    <row r="41" spans="2:14">
      <c r="B41" s="11" t="s">
        <v>133</v>
      </c>
      <c r="D41" t="s">
        <v>2</v>
      </c>
      <c r="E41" s="40"/>
      <c r="F41" s="40"/>
      <c r="G41" s="40"/>
      <c r="H41" s="40"/>
      <c r="I41" s="40"/>
      <c r="J41" s="40"/>
      <c r="K41" s="40"/>
      <c r="L41" s="40"/>
      <c r="M41" s="40"/>
      <c r="N41" s="40"/>
    </row>
    <row r="42" spans="2:14">
      <c r="B42" s="11"/>
      <c r="E42" s="40"/>
      <c r="F42" s="40"/>
      <c r="G42" s="40"/>
      <c r="H42" s="40"/>
      <c r="I42" s="40"/>
      <c r="J42" s="40"/>
      <c r="K42" s="40"/>
      <c r="L42" s="40"/>
      <c r="M42" s="40"/>
      <c r="N42" s="40"/>
    </row>
    <row r="43" spans="2:14">
      <c r="C43" s="11" t="s">
        <v>124</v>
      </c>
      <c r="D43" t="s">
        <v>132</v>
      </c>
      <c r="E43" s="40"/>
      <c r="F43" s="40"/>
      <c r="G43" s="40"/>
      <c r="H43" s="40"/>
      <c r="I43" s="40"/>
      <c r="J43" s="40"/>
      <c r="K43" s="40"/>
      <c r="L43" s="40"/>
      <c r="M43" s="40"/>
      <c r="N43" s="40"/>
    </row>
    <row r="44" spans="2:14">
      <c r="D44" s="11" t="s">
        <v>168</v>
      </c>
      <c r="E44" s="40">
        <v>35678.9</v>
      </c>
      <c r="F44" s="40"/>
      <c r="G44" s="40"/>
      <c r="H44" s="40"/>
      <c r="I44" s="40"/>
      <c r="J44" s="40"/>
      <c r="K44" s="40"/>
      <c r="L44" s="40">
        <v>35234.559999999998</v>
      </c>
      <c r="M44" s="40"/>
      <c r="N44" s="40"/>
    </row>
    <row r="45" spans="2:14">
      <c r="E45" s="40"/>
      <c r="F45" s="40"/>
      <c r="G45" s="40"/>
      <c r="H45" s="40"/>
      <c r="I45" s="40"/>
      <c r="J45" s="40"/>
      <c r="K45" s="40"/>
      <c r="L45" s="40"/>
      <c r="M45" s="40"/>
      <c r="N45" s="40"/>
    </row>
    <row r="46" spans="2:14">
      <c r="C46" s="11" t="s">
        <v>129</v>
      </c>
      <c r="D46" s="11" t="s">
        <v>167</v>
      </c>
      <c r="E46" s="47">
        <v>1333222.33</v>
      </c>
      <c r="F46" s="40"/>
      <c r="G46" s="40"/>
      <c r="H46" s="40"/>
      <c r="I46" s="40"/>
      <c r="J46" s="40"/>
      <c r="K46" s="40"/>
      <c r="L46" s="47">
        <v>1263530.8699999999</v>
      </c>
      <c r="M46" s="40"/>
      <c r="N46" s="40"/>
    </row>
    <row r="47" spans="2:14">
      <c r="C47" s="11"/>
      <c r="D47" s="11"/>
      <c r="E47" s="40"/>
      <c r="F47" s="40"/>
      <c r="G47" s="40">
        <f>SUM(E44:E46)</f>
        <v>1368901.23</v>
      </c>
      <c r="H47" s="40"/>
      <c r="I47" s="40"/>
      <c r="J47" s="40"/>
      <c r="K47" s="40"/>
      <c r="L47" s="40">
        <f>SUM(L44:L46)</f>
        <v>1298765.43</v>
      </c>
      <c r="M47" s="40"/>
      <c r="N47" s="40"/>
    </row>
    <row r="48" spans="2:14">
      <c r="E48" s="40"/>
      <c r="F48" s="40"/>
      <c r="G48" s="40"/>
      <c r="H48" s="40"/>
      <c r="I48" s="40"/>
      <c r="J48" s="40"/>
      <c r="K48" s="40"/>
      <c r="L48" s="40"/>
      <c r="M48" s="40"/>
      <c r="N48" s="40"/>
    </row>
    <row r="49" spans="2:14">
      <c r="B49" s="11" t="s">
        <v>135</v>
      </c>
      <c r="D49" t="s">
        <v>134</v>
      </c>
      <c r="E49" s="40"/>
      <c r="F49" s="40"/>
      <c r="G49" s="40">
        <v>16654321.09</v>
      </c>
      <c r="H49" s="40"/>
      <c r="I49" s="40"/>
      <c r="J49" s="40"/>
      <c r="K49" s="40"/>
      <c r="L49" s="40">
        <v>15932109.869999999</v>
      </c>
      <c r="M49" s="40"/>
      <c r="N49" s="40"/>
    </row>
    <row r="50" spans="2:14">
      <c r="E50" s="40"/>
      <c r="F50" s="40"/>
      <c r="G50" s="40"/>
      <c r="H50" s="40"/>
      <c r="I50" s="40"/>
      <c r="J50" s="40"/>
      <c r="K50" s="40"/>
      <c r="L50" s="40"/>
      <c r="M50" s="40"/>
      <c r="N50" s="40"/>
    </row>
    <row r="51" spans="2:14">
      <c r="E51" s="40"/>
      <c r="F51" s="40"/>
      <c r="G51" s="40"/>
      <c r="H51" s="40"/>
      <c r="I51" s="47">
        <f>SUM(G24:G49)</f>
        <v>55294532.049999997</v>
      </c>
      <c r="J51" s="40"/>
      <c r="K51" s="40"/>
      <c r="L51" s="40"/>
      <c r="M51" s="40"/>
      <c r="N51" s="47">
        <f>L24+L38+L47+L49</f>
        <v>52033097.5</v>
      </c>
    </row>
    <row r="52" spans="2:14">
      <c r="E52" s="40"/>
      <c r="F52" s="40"/>
      <c r="G52" s="40"/>
      <c r="H52" s="40"/>
      <c r="I52" s="40"/>
      <c r="J52" s="40"/>
      <c r="K52" s="40"/>
      <c r="L52" s="40"/>
      <c r="M52" s="40"/>
      <c r="N52" s="40"/>
    </row>
    <row r="53" spans="2:14">
      <c r="E53" s="40"/>
      <c r="F53" s="40"/>
      <c r="G53" s="40"/>
      <c r="H53" s="40"/>
      <c r="I53" s="40">
        <f>I15-I51</f>
        <v>2215211.0300000012</v>
      </c>
      <c r="J53" s="40"/>
      <c r="K53" s="40"/>
      <c r="L53" s="40"/>
      <c r="M53" s="40"/>
      <c r="N53" s="40">
        <f>N15-N51</f>
        <v>1946102.3699999973</v>
      </c>
    </row>
    <row r="54" spans="2:14">
      <c r="E54" s="40"/>
      <c r="F54" s="40"/>
      <c r="G54" s="40"/>
      <c r="H54" s="40"/>
      <c r="I54" s="40"/>
      <c r="J54" s="40"/>
      <c r="K54" s="40"/>
      <c r="L54" s="40"/>
      <c r="M54" s="40"/>
      <c r="N54" s="40"/>
    </row>
    <row r="55" spans="2:14">
      <c r="E55" s="40"/>
      <c r="F55" s="40"/>
      <c r="G55" s="40"/>
      <c r="H55" s="40"/>
      <c r="I55" s="40"/>
      <c r="J55" s="40"/>
      <c r="K55" s="40"/>
      <c r="L55" s="40"/>
      <c r="M55" s="40"/>
      <c r="N55" s="40"/>
    </row>
    <row r="56" spans="2:14">
      <c r="B56" s="11" t="s">
        <v>137</v>
      </c>
      <c r="D56" t="s">
        <v>136</v>
      </c>
      <c r="E56" s="40"/>
      <c r="F56" s="40"/>
      <c r="G56" s="40">
        <v>12765.43</v>
      </c>
      <c r="H56" s="40"/>
      <c r="J56" s="40"/>
      <c r="K56" s="40"/>
      <c r="L56" s="40">
        <v>11212.34</v>
      </c>
      <c r="M56" s="40"/>
      <c r="N56" s="40"/>
    </row>
    <row r="57" spans="2:14">
      <c r="E57" s="40"/>
      <c r="F57" s="40"/>
      <c r="G57" s="40"/>
      <c r="H57" s="40"/>
      <c r="J57" s="40"/>
      <c r="K57" s="40"/>
      <c r="L57" s="40"/>
      <c r="M57" s="40"/>
      <c r="N57" s="40"/>
    </row>
    <row r="58" spans="2:14">
      <c r="B58" s="11" t="s">
        <v>139</v>
      </c>
      <c r="D58" t="s">
        <v>138</v>
      </c>
      <c r="E58" s="40"/>
      <c r="F58" s="40"/>
      <c r="G58" s="47">
        <v>764321.09</v>
      </c>
      <c r="H58" s="40"/>
      <c r="J58" s="40"/>
      <c r="K58" s="40"/>
      <c r="L58" s="47">
        <v>842345.67</v>
      </c>
      <c r="M58" s="40"/>
      <c r="N58" s="40"/>
    </row>
    <row r="59" spans="2:14">
      <c r="E59" s="40"/>
      <c r="F59" s="40"/>
      <c r="G59" s="40"/>
      <c r="H59" s="40"/>
      <c r="I59" s="47">
        <f>G58-G56</f>
        <v>751555.65999999992</v>
      </c>
      <c r="J59" s="40"/>
      <c r="K59" s="40"/>
      <c r="L59" s="40">
        <f>L58-L56</f>
        <v>831133.33000000007</v>
      </c>
      <c r="M59" s="40"/>
      <c r="N59" s="40"/>
    </row>
    <row r="60" spans="2:14">
      <c r="E60" s="40"/>
      <c r="F60" s="40"/>
      <c r="G60" s="40"/>
      <c r="H60" s="40"/>
      <c r="J60" s="40"/>
      <c r="K60" s="40"/>
      <c r="L60" s="40"/>
      <c r="M60" s="40"/>
      <c r="N60" s="40"/>
    </row>
    <row r="61" spans="2:14">
      <c r="B61" s="11" t="s">
        <v>141</v>
      </c>
      <c r="D61" t="s">
        <v>140</v>
      </c>
      <c r="E61" s="40"/>
      <c r="F61" s="40"/>
      <c r="G61" s="40"/>
      <c r="H61" s="40"/>
      <c r="I61" s="40">
        <f>I53-I59</f>
        <v>1463655.3700000013</v>
      </c>
      <c r="J61" s="40"/>
      <c r="K61" s="40"/>
      <c r="L61" s="40"/>
      <c r="M61" s="40"/>
      <c r="N61" s="40">
        <f>N53-L59</f>
        <v>1114969.0399999972</v>
      </c>
    </row>
    <row r="62" spans="2:14">
      <c r="E62" s="40"/>
      <c r="F62" s="40"/>
      <c r="G62" s="40"/>
      <c r="H62" s="40"/>
      <c r="I62" s="40"/>
      <c r="J62" s="40"/>
      <c r="K62" s="40"/>
      <c r="L62" s="40"/>
      <c r="M62" s="40"/>
      <c r="N62" s="40"/>
    </row>
    <row r="63" spans="2:14">
      <c r="E63" s="40"/>
      <c r="F63" s="40"/>
      <c r="G63" s="40"/>
      <c r="H63" s="40"/>
      <c r="I63" s="40"/>
      <c r="J63" s="40"/>
      <c r="K63" s="40"/>
      <c r="L63" s="40"/>
      <c r="M63" s="40"/>
      <c r="N63" s="40"/>
    </row>
    <row r="64" spans="2:14">
      <c r="B64" s="11" t="s">
        <v>143</v>
      </c>
      <c r="D64" s="11" t="s">
        <v>147</v>
      </c>
      <c r="E64" s="40"/>
      <c r="F64" s="40"/>
      <c r="G64" s="40">
        <v>9343.2099999999991</v>
      </c>
      <c r="H64" s="40"/>
      <c r="I64" s="40"/>
      <c r="J64" s="40"/>
      <c r="K64" s="40"/>
      <c r="L64" s="40">
        <v>5134.5600000000004</v>
      </c>
      <c r="M64" s="40"/>
      <c r="N64" s="40"/>
    </row>
    <row r="65" spans="2:14">
      <c r="E65" s="40"/>
      <c r="F65" s="40"/>
      <c r="G65" s="40"/>
      <c r="H65" s="40"/>
      <c r="I65" s="40"/>
      <c r="J65" s="40"/>
      <c r="K65" s="40"/>
      <c r="L65" s="40"/>
      <c r="M65" s="40"/>
      <c r="N65" s="40"/>
    </row>
    <row r="66" spans="2:14">
      <c r="B66" s="11" t="s">
        <v>145</v>
      </c>
      <c r="D66" t="s">
        <v>142</v>
      </c>
      <c r="E66" s="40"/>
      <c r="F66" s="40"/>
      <c r="G66" s="47">
        <v>12109.87</v>
      </c>
      <c r="H66" s="40"/>
      <c r="I66" s="40"/>
      <c r="J66" s="40"/>
      <c r="K66" s="40"/>
      <c r="L66" s="47">
        <v>456.78</v>
      </c>
      <c r="M66" s="40"/>
      <c r="N66" s="40"/>
    </row>
    <row r="67" spans="2:14">
      <c r="E67" s="40"/>
      <c r="F67" s="40"/>
      <c r="G67" s="40"/>
      <c r="H67" s="40"/>
      <c r="I67" s="40"/>
      <c r="J67" s="40"/>
      <c r="K67" s="40"/>
      <c r="L67" s="40"/>
      <c r="M67" s="40"/>
      <c r="N67" s="40"/>
    </row>
    <row r="68" spans="2:14">
      <c r="B68" s="11" t="s">
        <v>146</v>
      </c>
      <c r="D68" t="s">
        <v>144</v>
      </c>
      <c r="E68" s="40"/>
      <c r="F68" s="40"/>
      <c r="G68" s="40"/>
      <c r="H68" s="40"/>
      <c r="I68" s="40">
        <f>G64-G66</f>
        <v>-2766.6600000000017</v>
      </c>
      <c r="J68" s="40"/>
      <c r="K68" s="40"/>
      <c r="L68" s="40"/>
      <c r="M68" s="40"/>
      <c r="N68" s="40">
        <f>L64-L66</f>
        <v>4677.7800000000007</v>
      </c>
    </row>
    <row r="69" spans="2:14">
      <c r="E69" s="40"/>
      <c r="F69" s="40"/>
      <c r="G69" s="40"/>
      <c r="H69" s="40"/>
      <c r="I69" s="40"/>
      <c r="J69" s="40"/>
      <c r="K69" s="40"/>
      <c r="L69" s="40"/>
      <c r="M69" s="40"/>
      <c r="N69" s="40"/>
    </row>
    <row r="70" spans="2:14">
      <c r="B70" s="11" t="s">
        <v>149</v>
      </c>
      <c r="D70" t="s">
        <v>148</v>
      </c>
      <c r="E70" s="40"/>
      <c r="F70" s="40"/>
      <c r="G70" s="47">
        <v>512345.67</v>
      </c>
      <c r="H70" s="40"/>
      <c r="I70" s="40"/>
      <c r="J70" s="40"/>
      <c r="K70" s="40"/>
      <c r="L70" s="47">
        <v>490345.67</v>
      </c>
      <c r="M70" s="40"/>
      <c r="N70" s="40"/>
    </row>
    <row r="71" spans="2:14">
      <c r="E71" s="40"/>
      <c r="F71" s="40"/>
      <c r="G71" s="40"/>
      <c r="H71" s="40"/>
      <c r="I71" s="47">
        <f>SUM(G70)</f>
        <v>512345.67</v>
      </c>
      <c r="J71" s="40"/>
      <c r="K71" s="40"/>
      <c r="L71" s="40"/>
      <c r="M71" s="40"/>
      <c r="N71" s="47">
        <f>SUM(L70)</f>
        <v>490345.67</v>
      </c>
    </row>
    <row r="73" spans="2:14" ht="13.5" thickBot="1">
      <c r="B73" s="11" t="s">
        <v>150</v>
      </c>
      <c r="D73" s="11" t="s">
        <v>151</v>
      </c>
      <c r="I73" s="61">
        <f>I61+I68-I71</f>
        <v>948543.04000000143</v>
      </c>
      <c r="N73" s="61">
        <f>N61+N68-N71</f>
        <v>629301.14999999735</v>
      </c>
    </row>
    <row r="74" spans="2:14" ht="13.5" thickTop="1"/>
    <row r="78" spans="2:14">
      <c r="I78" s="40"/>
      <c r="J78" s="40"/>
      <c r="K78" s="40"/>
      <c r="L78" s="40"/>
      <c r="M78" s="40"/>
      <c r="N78" s="40"/>
    </row>
  </sheetData>
  <mergeCells count="1">
    <mergeCell ref="L5:N5"/>
  </mergeCells>
  <printOptions horizontalCentered="1"/>
  <pageMargins left="0.37" right="0" top="0.51" bottom="0.35433070866141736" header="0.19" footer="0.15748031496062992"/>
  <pageSetup paperSize="9" scale="70" orientation="portrait" r:id="rId1"/>
  <headerFooter alignWithMargins="0">
    <oddFooter>&amp;L&amp;"Symbol,Standard"Ó&amp;"Arial,Standard" ControllerSpielwiese&amp;Rhttp://www.controllerspielwiese.de/</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pageSetUpPr fitToPage="1"/>
  </sheetPr>
  <dimension ref="B1:L44"/>
  <sheetViews>
    <sheetView workbookViewId="0"/>
  </sheetViews>
  <sheetFormatPr baseColWidth="10" defaultRowHeight="12.75"/>
  <cols>
    <col min="1" max="1" width="2.140625" customWidth="1"/>
    <col min="2" max="3" width="3" customWidth="1"/>
    <col min="4" max="4" width="28.42578125" customWidth="1"/>
    <col min="5" max="5" width="2.7109375" customWidth="1"/>
    <col min="7" max="7" width="2.28515625" customWidth="1"/>
    <col min="8" max="9" width="3" customWidth="1"/>
    <col min="10" max="10" width="28.42578125" customWidth="1"/>
    <col min="11" max="11" width="2.85546875" customWidth="1"/>
  </cols>
  <sheetData>
    <row r="1" spans="2:12" ht="9.75" customHeight="1"/>
    <row r="2" spans="2:12" ht="18">
      <c r="B2" s="153" t="s">
        <v>118</v>
      </c>
      <c r="C2" s="151"/>
      <c r="D2" s="151"/>
      <c r="E2" s="151"/>
      <c r="F2" s="151"/>
      <c r="G2" s="151"/>
      <c r="H2" s="151"/>
      <c r="I2" s="151"/>
      <c r="J2" s="151"/>
      <c r="K2" s="151"/>
      <c r="L2" s="151"/>
    </row>
    <row r="3" spans="2:12" ht="16.5" customHeight="1">
      <c r="B3" s="151"/>
      <c r="C3" s="151"/>
      <c r="D3" s="151"/>
      <c r="E3" s="151"/>
      <c r="F3" s="151"/>
      <c r="G3" s="151"/>
      <c r="H3" s="151"/>
      <c r="I3" s="151"/>
      <c r="J3" s="151"/>
      <c r="K3" s="151"/>
      <c r="L3" s="151"/>
    </row>
    <row r="4" spans="2:12" ht="11.25" customHeight="1">
      <c r="B4" s="1"/>
      <c r="C4" s="1"/>
      <c r="D4" s="1"/>
      <c r="E4" s="1"/>
      <c r="F4" s="1"/>
      <c r="G4" s="1"/>
      <c r="H4" s="1"/>
      <c r="I4" s="1"/>
      <c r="J4" s="1"/>
      <c r="K4" s="1"/>
      <c r="L4" s="1"/>
    </row>
    <row r="6" spans="2:12" s="21" customFormat="1" ht="13.5" thickBot="1">
      <c r="B6" s="22"/>
      <c r="C6" s="22" t="s">
        <v>29</v>
      </c>
      <c r="D6" s="22"/>
      <c r="E6" s="22"/>
      <c r="F6" s="24" t="s">
        <v>119</v>
      </c>
      <c r="G6" s="24"/>
      <c r="H6" s="24"/>
      <c r="I6" s="24"/>
      <c r="J6" s="22"/>
      <c r="K6" s="22"/>
      <c r="L6" s="22" t="s">
        <v>34</v>
      </c>
    </row>
    <row r="7" spans="2:12" ht="13.5" thickTop="1">
      <c r="G7" s="19"/>
    </row>
    <row r="8" spans="2:12">
      <c r="B8" t="s">
        <v>40</v>
      </c>
      <c r="D8" t="s">
        <v>22</v>
      </c>
      <c r="F8" s="23">
        <f>Bilanz!I16+Bilanz!I17+Bilanz!I24+Bilanz!I26+Bilanz!I27+Bilanz!I32</f>
        <v>13787834.459999999</v>
      </c>
      <c r="G8" s="20"/>
      <c r="H8" t="s">
        <v>40</v>
      </c>
      <c r="J8" t="s">
        <v>1</v>
      </c>
      <c r="L8" s="23">
        <f>Bilanz!T11+Bilanz!T13+Bilanz!T15+Bilanz!T17</f>
        <v>5297201.3699999982</v>
      </c>
    </row>
    <row r="9" spans="2:12">
      <c r="F9" s="23"/>
      <c r="G9" s="20"/>
      <c r="L9" s="23"/>
    </row>
    <row r="10" spans="2:12">
      <c r="B10" t="s">
        <v>41</v>
      </c>
      <c r="D10" t="s">
        <v>28</v>
      </c>
      <c r="F10" s="23">
        <f>SUM(F12:F16)</f>
        <v>4537935.7599999961</v>
      </c>
      <c r="G10" s="20"/>
      <c r="H10" t="s">
        <v>41</v>
      </c>
      <c r="J10" t="s">
        <v>12</v>
      </c>
      <c r="L10" s="23">
        <f>SUM(L12:L15)</f>
        <v>13028568.85</v>
      </c>
    </row>
    <row r="11" spans="2:12">
      <c r="F11" s="23"/>
      <c r="G11" s="20"/>
      <c r="L11" s="23"/>
    </row>
    <row r="12" spans="2:12">
      <c r="C12" t="s">
        <v>42</v>
      </c>
      <c r="D12" t="s">
        <v>46</v>
      </c>
      <c r="F12" s="23">
        <f>Bilanz!I41+Bilanz!I42+Bilanz!I43</f>
        <v>1055925.9000000001</v>
      </c>
      <c r="G12" s="20"/>
      <c r="I12" t="s">
        <v>42</v>
      </c>
      <c r="J12" t="s">
        <v>50</v>
      </c>
      <c r="L12" s="23">
        <f>Bilanz!T23+Bilanz!T30</f>
        <v>10845193.469999999</v>
      </c>
    </row>
    <row r="13" spans="2:12">
      <c r="C13" t="s">
        <v>43</v>
      </c>
      <c r="D13" t="s">
        <v>47</v>
      </c>
      <c r="F13" s="23">
        <f>Bilanz!I48+Bilanz!I49+Bilanz!I56</f>
        <v>3070898.7599999951</v>
      </c>
      <c r="G13" s="20"/>
      <c r="I13" t="s">
        <v>43</v>
      </c>
      <c r="J13" t="s">
        <v>51</v>
      </c>
      <c r="L13" s="23">
        <f>Bilanz!T24+Bilanz!T25+Bilanz!T31+Bilanz!T33+Bilanz!T34+Bilanz!T37</f>
        <v>2183375.3800000004</v>
      </c>
    </row>
    <row r="14" spans="2:12">
      <c r="C14" t="s">
        <v>44</v>
      </c>
      <c r="D14" t="s">
        <v>48</v>
      </c>
      <c r="F14" s="23">
        <f>Bilanz!I50</f>
        <v>24567.89</v>
      </c>
      <c r="G14" s="20"/>
      <c r="L14" s="23"/>
    </row>
    <row r="15" spans="2:12">
      <c r="C15" t="s">
        <v>45</v>
      </c>
      <c r="D15" t="s">
        <v>49</v>
      </c>
      <c r="F15" s="23">
        <f>Bilanz!I53</f>
        <v>386543.21</v>
      </c>
      <c r="G15" s="20"/>
      <c r="L15" s="23"/>
    </row>
    <row r="16" spans="2:12">
      <c r="F16" s="23"/>
      <c r="G16" s="20"/>
      <c r="L16" s="23"/>
    </row>
    <row r="17" spans="2:12" ht="13.5" thickBot="1">
      <c r="B17" s="22"/>
      <c r="C17" s="22"/>
      <c r="D17" s="22"/>
      <c r="E17" s="22"/>
      <c r="F17" s="24"/>
      <c r="G17" s="25"/>
      <c r="H17" s="24"/>
      <c r="I17" s="24"/>
      <c r="J17" s="22"/>
      <c r="K17" s="22"/>
      <c r="L17" s="22"/>
    </row>
    <row r="18" spans="2:12" ht="5.25" customHeight="1" thickTop="1">
      <c r="F18" s="23"/>
      <c r="L18" s="23"/>
    </row>
    <row r="19" spans="2:12">
      <c r="F19" s="23">
        <f>F8+F10</f>
        <v>18325770.219999995</v>
      </c>
      <c r="L19" s="23">
        <f>L8+L10</f>
        <v>18325770.219999999</v>
      </c>
    </row>
    <row r="23" spans="2:12" s="21" customFormat="1" ht="13.5" thickBot="1">
      <c r="B23" s="22"/>
      <c r="C23" s="22" t="s">
        <v>29</v>
      </c>
      <c r="D23" s="22"/>
      <c r="E23" s="22"/>
      <c r="F23" s="180" t="s">
        <v>69</v>
      </c>
      <c r="G23" s="180"/>
      <c r="H23" s="180"/>
      <c r="I23" s="180"/>
      <c r="J23" s="22"/>
      <c r="K23" s="22"/>
      <c r="L23" s="22" t="s">
        <v>34</v>
      </c>
    </row>
    <row r="24" spans="2:12" ht="13.5" thickTop="1">
      <c r="G24" s="19"/>
    </row>
    <row r="25" spans="2:12">
      <c r="B25" t="s">
        <v>40</v>
      </c>
      <c r="D25" t="s">
        <v>22</v>
      </c>
      <c r="F25" s="23">
        <f>Bilanz!E16+Bilanz!E17+Bilanz!E24+Bilanz!E26+Bilanz!E27+Bilanz!E32</f>
        <v>12634588.729999999</v>
      </c>
      <c r="G25" s="20"/>
      <c r="H25" t="s">
        <v>40</v>
      </c>
      <c r="J25" t="s">
        <v>1</v>
      </c>
      <c r="L25" s="23">
        <f>Bilanz!P11+Bilanz!P13+Bilanz!P15+Bilanz!P17</f>
        <v>6245744.4099999983</v>
      </c>
    </row>
    <row r="26" spans="2:12">
      <c r="F26" s="23"/>
      <c r="G26" s="20"/>
      <c r="L26" s="23"/>
    </row>
    <row r="27" spans="2:12">
      <c r="B27" t="s">
        <v>41</v>
      </c>
      <c r="D27" t="s">
        <v>28</v>
      </c>
      <c r="F27" s="23">
        <f>SUM(F29:F33)</f>
        <v>5408492.3400000017</v>
      </c>
      <c r="G27" s="20"/>
      <c r="H27" t="s">
        <v>41</v>
      </c>
      <c r="J27" t="s">
        <v>12</v>
      </c>
      <c r="L27" s="23">
        <f>SUM(L29:L32)</f>
        <v>11797336.66</v>
      </c>
    </row>
    <row r="28" spans="2:12">
      <c r="F28" s="23"/>
      <c r="G28" s="20"/>
      <c r="L28" s="23"/>
    </row>
    <row r="29" spans="2:12">
      <c r="C29" t="s">
        <v>42</v>
      </c>
      <c r="D29" t="s">
        <v>46</v>
      </c>
      <c r="F29" s="23">
        <f>Bilanz!E41+Bilanz!E42+Bilanz!E43</f>
        <v>1226533.2</v>
      </c>
      <c r="G29" s="20"/>
      <c r="I29" t="s">
        <v>42</v>
      </c>
      <c r="J29" t="s">
        <v>50</v>
      </c>
      <c r="L29" s="23">
        <f>Bilanz!P23+Bilanz!P30</f>
        <v>9872111.1099999994</v>
      </c>
    </row>
    <row r="30" spans="2:12">
      <c r="C30" t="s">
        <v>43</v>
      </c>
      <c r="D30" t="s">
        <v>47</v>
      </c>
      <c r="F30" s="23">
        <f>Bilanz!E48+Bilanz!E49+Bilanz!G56</f>
        <v>3721959.1500000022</v>
      </c>
      <c r="G30" s="20"/>
      <c r="I30" t="s">
        <v>43</v>
      </c>
      <c r="J30" t="s">
        <v>51</v>
      </c>
      <c r="L30" s="23">
        <f>Bilanz!P24+Bilanz!P25+Bilanz!P31+Bilanz!P33+Bilanz!P34+Bilanz!R37</f>
        <v>1925225.5500000003</v>
      </c>
    </row>
    <row r="31" spans="2:12">
      <c r="C31" t="s">
        <v>44</v>
      </c>
      <c r="D31" t="s">
        <v>48</v>
      </c>
      <c r="F31" s="23">
        <f>Bilanz!E50</f>
        <v>25432.1</v>
      </c>
      <c r="G31" s="20"/>
      <c r="L31" s="23"/>
    </row>
    <row r="32" spans="2:12">
      <c r="C32" t="s">
        <v>45</v>
      </c>
      <c r="D32" t="s">
        <v>49</v>
      </c>
      <c r="F32" s="23">
        <f>Bilanz!G53</f>
        <v>434567.89</v>
      </c>
      <c r="G32" s="20"/>
      <c r="L32" s="23"/>
    </row>
    <row r="33" spans="2:12">
      <c r="F33" s="23"/>
      <c r="G33" s="20"/>
      <c r="L33" s="23"/>
    </row>
    <row r="34" spans="2:12" ht="13.5" thickBot="1">
      <c r="B34" s="22"/>
      <c r="C34" s="22"/>
      <c r="D34" s="22"/>
      <c r="E34" s="22"/>
      <c r="F34" s="24"/>
      <c r="G34" s="25"/>
      <c r="H34" s="24"/>
      <c r="I34" s="24"/>
      <c r="J34" s="22"/>
      <c r="K34" s="22"/>
      <c r="L34" s="22"/>
    </row>
    <row r="35" spans="2:12" ht="5.25" customHeight="1" thickTop="1">
      <c r="F35" s="23"/>
      <c r="L35" s="23"/>
    </row>
    <row r="36" spans="2:12">
      <c r="F36" s="23">
        <f>F25+F27</f>
        <v>18043081.07</v>
      </c>
      <c r="L36" s="23">
        <f>L25+L27</f>
        <v>18043081.07</v>
      </c>
    </row>
    <row r="37" spans="2:12">
      <c r="D37" t="s">
        <v>27</v>
      </c>
    </row>
    <row r="40" spans="2:12">
      <c r="B40" s="129" t="s">
        <v>197</v>
      </c>
    </row>
    <row r="41" spans="2:12" ht="6" customHeight="1"/>
    <row r="42" spans="2:12">
      <c r="B42" s="11" t="s">
        <v>198</v>
      </c>
    </row>
    <row r="43" spans="2:12">
      <c r="B43" s="11" t="s">
        <v>199</v>
      </c>
    </row>
    <row r="44" spans="2:12">
      <c r="B44" s="11" t="s">
        <v>200</v>
      </c>
    </row>
  </sheetData>
  <mergeCells count="1">
    <mergeCell ref="F23:I23"/>
  </mergeCells>
  <phoneticPr fontId="8" type="noConversion"/>
  <pageMargins left="0.27559055118110237" right="0.35433070866141736" top="0.98425196850393704" bottom="0.73" header="0.51181102362204722" footer="0.51181102362204722"/>
  <pageSetup paperSize="9" scale="99" orientation="portrait" r:id="rId1"/>
  <headerFooter alignWithMargins="0">
    <oddFooter>&amp;L&amp;"Symbol,Standard"ã&amp;"Arial,Standard" ControllerSpielwiese&amp;Rhttp://www.controllerspielwiese.de/</oddFooter>
  </headerFooter>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3">
    <pageSetUpPr fitToPage="1"/>
  </sheetPr>
  <dimension ref="A1:Y81"/>
  <sheetViews>
    <sheetView showZeros="0" tabSelected="1" zoomScaleNormal="100" zoomScaleSheetLayoutView="100" workbookViewId="0">
      <pane ySplit="7" topLeftCell="A8" activePane="bottomLeft" state="frozen"/>
      <selection pane="bottomLeft"/>
    </sheetView>
  </sheetViews>
  <sheetFormatPr baseColWidth="10" defaultRowHeight="11.25"/>
  <cols>
    <col min="1" max="1" width="1.28515625" style="118" customWidth="1"/>
    <col min="2" max="2" width="17.42578125" style="130" customWidth="1"/>
    <col min="3" max="3" width="20.7109375" style="118" customWidth="1"/>
    <col min="4" max="4" width="2.42578125" style="118" customWidth="1"/>
    <col min="5" max="5" width="26.85546875" style="118" customWidth="1"/>
    <col min="6" max="6" width="2" style="118" customWidth="1"/>
    <col min="7" max="7" width="6" style="118" customWidth="1"/>
    <col min="8" max="8" width="2.42578125" style="118" customWidth="1"/>
    <col min="9" max="9" width="11.42578125" style="118" customWidth="1"/>
    <col min="10" max="10" width="2.42578125" style="118" customWidth="1"/>
    <col min="11" max="11" width="11.140625" style="118" customWidth="1"/>
    <col min="12" max="12" width="2.42578125" style="118" customWidth="1"/>
    <col min="13" max="13" width="11.42578125" style="118" customWidth="1"/>
    <col min="14" max="14" width="2.42578125" style="118" customWidth="1"/>
    <col min="15" max="15" width="11.140625" style="118" customWidth="1"/>
    <col min="16" max="17" width="1.85546875" style="118" customWidth="1"/>
    <col min="18" max="18" width="11.140625" style="118" customWidth="1"/>
    <col min="19" max="19" width="6.5703125" style="119" customWidth="1"/>
    <col min="20" max="16384" width="11.42578125" style="118"/>
  </cols>
  <sheetData>
    <row r="1" spans="1:18" ht="4.5" customHeight="1"/>
    <row r="2" spans="1:18" ht="34.5" customHeight="1">
      <c r="B2" s="154" t="s">
        <v>153</v>
      </c>
      <c r="C2" s="155"/>
      <c r="D2" s="155"/>
      <c r="E2" s="155"/>
      <c r="F2" s="155"/>
      <c r="G2" s="155"/>
      <c r="H2" s="155"/>
      <c r="I2" s="155"/>
      <c r="J2" s="155"/>
      <c r="K2" s="155"/>
      <c r="L2" s="155"/>
      <c r="M2" s="155"/>
      <c r="N2" s="155"/>
      <c r="O2" s="155"/>
      <c r="P2" s="155"/>
      <c r="Q2" s="155"/>
      <c r="R2" s="155"/>
    </row>
    <row r="3" spans="1:18" ht="6" customHeight="1" thickBot="1"/>
    <row r="4" spans="1:18" ht="26.25" customHeight="1" thickBot="1">
      <c r="I4" s="198" t="s">
        <v>76</v>
      </c>
      <c r="J4" s="199"/>
      <c r="K4" s="200"/>
      <c r="M4" s="198" t="s">
        <v>120</v>
      </c>
      <c r="N4" s="199"/>
      <c r="O4" s="200"/>
    </row>
    <row r="5" spans="1:18" ht="8.1" customHeight="1" thickBot="1">
      <c r="A5" s="120"/>
    </row>
    <row r="6" spans="1:18" ht="13.5" customHeight="1">
      <c r="A6" s="120"/>
      <c r="C6" s="131"/>
      <c r="D6" s="131"/>
      <c r="E6" s="201" t="s">
        <v>6</v>
      </c>
      <c r="F6" s="132"/>
      <c r="G6" s="132"/>
      <c r="H6" s="133"/>
      <c r="I6" s="196" t="s">
        <v>7</v>
      </c>
      <c r="J6" s="133"/>
      <c r="K6" s="196" t="s">
        <v>13</v>
      </c>
      <c r="L6" s="133"/>
      <c r="M6" s="196" t="s">
        <v>7</v>
      </c>
      <c r="N6" s="133"/>
      <c r="O6" s="196" t="s">
        <v>13</v>
      </c>
      <c r="P6" s="134"/>
      <c r="Q6" s="135"/>
      <c r="R6" s="196" t="s">
        <v>39</v>
      </c>
    </row>
    <row r="7" spans="1:18" ht="13.5" customHeight="1" thickBot="1">
      <c r="A7" s="120"/>
      <c r="C7" s="136"/>
      <c r="D7" s="131"/>
      <c r="E7" s="202"/>
      <c r="F7" s="132"/>
      <c r="G7" s="132"/>
      <c r="H7" s="133"/>
      <c r="I7" s="197"/>
      <c r="J7" s="133"/>
      <c r="K7" s="197"/>
      <c r="L7" s="133"/>
      <c r="M7" s="197"/>
      <c r="N7" s="133"/>
      <c r="O7" s="197"/>
      <c r="P7" s="134"/>
      <c r="Q7" s="135"/>
      <c r="R7" s="197"/>
    </row>
    <row r="8" spans="1:18" ht="13.5" thickBot="1">
      <c r="A8" s="120"/>
      <c r="B8" s="137" t="s">
        <v>9</v>
      </c>
      <c r="D8" s="138"/>
      <c r="E8" s="139"/>
      <c r="F8" s="140"/>
      <c r="G8" s="140"/>
      <c r="H8" s="139"/>
      <c r="I8" s="5"/>
      <c r="J8" s="139"/>
      <c r="K8" s="140"/>
      <c r="L8" s="139"/>
      <c r="M8" s="5"/>
      <c r="N8" s="139"/>
      <c r="O8" s="140"/>
      <c r="R8" s="140"/>
    </row>
    <row r="9" spans="1:18" ht="15" customHeight="1" thickBot="1">
      <c r="A9" s="120"/>
      <c r="C9" s="190" t="s">
        <v>0</v>
      </c>
      <c r="D9" s="182" t="s">
        <v>5</v>
      </c>
      <c r="E9" s="8" t="s">
        <v>1</v>
      </c>
      <c r="F9" s="192" t="s">
        <v>31</v>
      </c>
      <c r="G9" s="194">
        <v>1</v>
      </c>
      <c r="H9" s="182" t="s">
        <v>5</v>
      </c>
      <c r="I9" s="159">
        <f>Strukturbilanz!L8</f>
        <v>5297201.3699999982</v>
      </c>
      <c r="J9" s="182" t="s">
        <v>5</v>
      </c>
      <c r="K9" s="184">
        <f>IF(I10&lt;&gt;0,I9/I10,0)</f>
        <v>0.28905750243549655</v>
      </c>
      <c r="L9" s="182" t="s">
        <v>5</v>
      </c>
      <c r="M9" s="159">
        <f>Strukturbilanz!L25</f>
        <v>6245744.4099999983</v>
      </c>
      <c r="N9" s="182" t="s">
        <v>5</v>
      </c>
      <c r="O9" s="186">
        <f>IF(M10&lt;&gt;0,M9/M10,0)</f>
        <v>0.34615731014946871</v>
      </c>
      <c r="P9" s="166"/>
      <c r="Q9" s="167"/>
      <c r="R9" s="188">
        <f>(O9-K9)/K9</f>
        <v>0.19753788513658813</v>
      </c>
    </row>
    <row r="10" spans="1:18" ht="15" customHeight="1" thickBot="1">
      <c r="A10" s="120"/>
      <c r="C10" s="191"/>
      <c r="D10" s="183"/>
      <c r="E10" s="141" t="s">
        <v>4</v>
      </c>
      <c r="F10" s="193"/>
      <c r="G10" s="195"/>
      <c r="H10" s="183"/>
      <c r="I10" s="160">
        <f>Strukturbilanz!$F$19</f>
        <v>18325770.219999995</v>
      </c>
      <c r="J10" s="183"/>
      <c r="K10" s="185"/>
      <c r="L10" s="183"/>
      <c r="M10" s="160">
        <f>Strukturbilanz!$F$36</f>
        <v>18043081.07</v>
      </c>
      <c r="N10" s="183"/>
      <c r="O10" s="187"/>
      <c r="P10" s="168"/>
      <c r="Q10" s="169"/>
      <c r="R10" s="189"/>
    </row>
    <row r="11" spans="1:18" ht="15" customHeight="1" thickBot="1">
      <c r="A11" s="120"/>
      <c r="I11" s="161"/>
      <c r="K11" s="119"/>
      <c r="M11" s="161"/>
      <c r="O11" s="170"/>
      <c r="P11" s="161"/>
      <c r="Q11" s="161"/>
      <c r="R11" s="170"/>
    </row>
    <row r="12" spans="1:18" ht="15" customHeight="1" collapsed="1" thickBot="1">
      <c r="A12" s="120"/>
      <c r="C12" s="190" t="s">
        <v>10</v>
      </c>
      <c r="D12" s="182" t="s">
        <v>5</v>
      </c>
      <c r="E12" s="8" t="s">
        <v>12</v>
      </c>
      <c r="F12" s="192" t="s">
        <v>31</v>
      </c>
      <c r="G12" s="194">
        <v>1</v>
      </c>
      <c r="H12" s="182" t="s">
        <v>5</v>
      </c>
      <c r="I12" s="159">
        <f>Strukturbilanz!L10</f>
        <v>13028568.85</v>
      </c>
      <c r="J12" s="182" t="s">
        <v>5</v>
      </c>
      <c r="K12" s="184">
        <f>IF(I13&lt;&gt;0,I12/I13,0)</f>
        <v>0.71094249756450367</v>
      </c>
      <c r="L12" s="182" t="s">
        <v>5</v>
      </c>
      <c r="M12" s="159">
        <f>Strukturbilanz!L27</f>
        <v>11797336.66</v>
      </c>
      <c r="N12" s="182" t="s">
        <v>5</v>
      </c>
      <c r="O12" s="186">
        <f>IF(M13&lt;&gt;0,M12/M13,0)</f>
        <v>0.65384268985053118</v>
      </c>
      <c r="P12" s="166"/>
      <c r="Q12" s="167"/>
      <c r="R12" s="188">
        <f>(O12-K12)/K12</f>
        <v>-8.0315648466058737E-2</v>
      </c>
    </row>
    <row r="13" spans="1:18" ht="15" customHeight="1" thickBot="1">
      <c r="A13" s="120"/>
      <c r="C13" s="191"/>
      <c r="D13" s="183"/>
      <c r="E13" s="141" t="s">
        <v>4</v>
      </c>
      <c r="F13" s="193"/>
      <c r="G13" s="195"/>
      <c r="H13" s="183"/>
      <c r="I13" s="160">
        <f>Strukturbilanz!$F$19</f>
        <v>18325770.219999995</v>
      </c>
      <c r="J13" s="183"/>
      <c r="K13" s="185"/>
      <c r="L13" s="183"/>
      <c r="M13" s="160">
        <f>Strukturbilanz!$F$36</f>
        <v>18043081.07</v>
      </c>
      <c r="N13" s="183"/>
      <c r="O13" s="187"/>
      <c r="P13" s="168"/>
      <c r="Q13" s="169"/>
      <c r="R13" s="189"/>
    </row>
    <row r="14" spans="1:18" ht="15" customHeight="1" thickBot="1">
      <c r="A14" s="120"/>
      <c r="I14" s="161"/>
      <c r="K14" s="119"/>
      <c r="M14" s="161"/>
      <c r="O14" s="170"/>
      <c r="P14" s="161"/>
      <c r="Q14" s="161"/>
      <c r="R14" s="170"/>
    </row>
    <row r="15" spans="1:18" ht="15" customHeight="1" collapsed="1" thickBot="1">
      <c r="A15" s="120"/>
      <c r="C15" s="190" t="s">
        <v>11</v>
      </c>
      <c r="D15" s="182" t="s">
        <v>5</v>
      </c>
      <c r="E15" s="8" t="s">
        <v>12</v>
      </c>
      <c r="F15" s="192" t="s">
        <v>31</v>
      </c>
      <c r="G15" s="194">
        <v>1</v>
      </c>
      <c r="H15" s="182" t="s">
        <v>5</v>
      </c>
      <c r="I15" s="159">
        <f>Strukturbilanz!L10</f>
        <v>13028568.85</v>
      </c>
      <c r="J15" s="182" t="s">
        <v>5</v>
      </c>
      <c r="K15" s="184">
        <f>IF(I16&lt;&gt;0,I15/I16,0)</f>
        <v>2.4595192706446052</v>
      </c>
      <c r="L15" s="182" t="s">
        <v>5</v>
      </c>
      <c r="M15" s="159">
        <f>Strukturbilanz!L27</f>
        <v>11797336.66</v>
      </c>
      <c r="N15" s="182" t="s">
        <v>5</v>
      </c>
      <c r="O15" s="186">
        <f>IF(M16&lt;&gt;0,M15/M16,0)</f>
        <v>1.8888599797826187</v>
      </c>
      <c r="P15" s="166"/>
      <c r="Q15" s="167"/>
      <c r="R15" s="188">
        <f>(O15-K15)/K15</f>
        <v>-0.23202066260388551</v>
      </c>
    </row>
    <row r="16" spans="1:18" ht="15" customHeight="1" thickBot="1">
      <c r="A16" s="120"/>
      <c r="C16" s="191"/>
      <c r="D16" s="183"/>
      <c r="E16" s="141" t="s">
        <v>1</v>
      </c>
      <c r="F16" s="193"/>
      <c r="G16" s="195"/>
      <c r="H16" s="183"/>
      <c r="I16" s="160">
        <f>Strukturbilanz!L8</f>
        <v>5297201.3699999982</v>
      </c>
      <c r="J16" s="183"/>
      <c r="K16" s="185"/>
      <c r="L16" s="183"/>
      <c r="M16" s="160">
        <f>Strukturbilanz!L25</f>
        <v>6245744.4099999983</v>
      </c>
      <c r="N16" s="183"/>
      <c r="O16" s="187"/>
      <c r="P16" s="168"/>
      <c r="Q16" s="169"/>
      <c r="R16" s="189"/>
    </row>
    <row r="17" spans="1:18" ht="15" customHeight="1" thickBot="1">
      <c r="A17" s="120"/>
      <c r="B17" s="137" t="s">
        <v>52</v>
      </c>
      <c r="D17" s="138"/>
      <c r="E17" s="139"/>
      <c r="F17" s="140"/>
      <c r="G17" s="140"/>
      <c r="H17" s="139"/>
      <c r="I17" s="162"/>
      <c r="J17" s="139"/>
      <c r="K17" s="140"/>
      <c r="L17" s="139"/>
      <c r="M17" s="162"/>
      <c r="N17" s="139"/>
      <c r="O17" s="171"/>
      <c r="P17" s="161"/>
      <c r="Q17" s="161"/>
      <c r="R17" s="161"/>
    </row>
    <row r="18" spans="1:18" ht="15" customHeight="1" collapsed="1" thickBot="1">
      <c r="A18" s="120"/>
      <c r="C18" s="190" t="s">
        <v>53</v>
      </c>
      <c r="D18" s="182" t="s">
        <v>5</v>
      </c>
      <c r="E18" s="8" t="s">
        <v>22</v>
      </c>
      <c r="F18" s="192" t="s">
        <v>31</v>
      </c>
      <c r="G18" s="194">
        <v>1</v>
      </c>
      <c r="H18" s="182" t="s">
        <v>5</v>
      </c>
      <c r="I18" s="159">
        <f>Strukturbilanz!F8</f>
        <v>13787834.459999999</v>
      </c>
      <c r="J18" s="182" t="s">
        <v>5</v>
      </c>
      <c r="K18" s="184">
        <f>IF(I19&lt;&gt;0,I18/I19,0)</f>
        <v>0.75237407729539907</v>
      </c>
      <c r="L18" s="182" t="s">
        <v>5</v>
      </c>
      <c r="M18" s="159">
        <f>Strukturbilanz!F25</f>
        <v>12634588.729999999</v>
      </c>
      <c r="N18" s="182" t="s">
        <v>5</v>
      </c>
      <c r="O18" s="186">
        <f>IF(M19&lt;&gt;0,M18/M19,0)</f>
        <v>0.70024563326977274</v>
      </c>
      <c r="P18" s="166"/>
      <c r="Q18" s="167"/>
      <c r="R18" s="188">
        <f>(O18-K18)/K18</f>
        <v>-6.9285273906585607E-2</v>
      </c>
    </row>
    <row r="19" spans="1:18" ht="15" customHeight="1" thickBot="1">
      <c r="A19" s="120"/>
      <c r="C19" s="191"/>
      <c r="D19" s="183"/>
      <c r="E19" s="141" t="s">
        <v>4</v>
      </c>
      <c r="F19" s="193"/>
      <c r="G19" s="195"/>
      <c r="H19" s="183"/>
      <c r="I19" s="160">
        <f>Strukturbilanz!F19</f>
        <v>18325770.219999995</v>
      </c>
      <c r="J19" s="183"/>
      <c r="K19" s="185"/>
      <c r="L19" s="183"/>
      <c r="M19" s="160">
        <f>Strukturbilanz!F36</f>
        <v>18043081.07</v>
      </c>
      <c r="N19" s="183"/>
      <c r="O19" s="187"/>
      <c r="P19" s="168"/>
      <c r="Q19" s="169"/>
      <c r="R19" s="189"/>
    </row>
    <row r="20" spans="1:18" ht="15" customHeight="1" thickBot="1">
      <c r="A20" s="120"/>
      <c r="I20" s="161"/>
      <c r="K20" s="119"/>
      <c r="M20" s="161"/>
      <c r="O20" s="170"/>
      <c r="P20" s="161"/>
      <c r="Q20" s="161"/>
      <c r="R20" s="170"/>
    </row>
    <row r="21" spans="1:18" ht="15" customHeight="1" collapsed="1" thickBot="1">
      <c r="A21" s="120"/>
      <c r="C21" s="190" t="s">
        <v>3</v>
      </c>
      <c r="D21" s="182" t="s">
        <v>5</v>
      </c>
      <c r="E21" s="8" t="s">
        <v>28</v>
      </c>
      <c r="F21" s="192" t="s">
        <v>31</v>
      </c>
      <c r="G21" s="194">
        <v>1</v>
      </c>
      <c r="H21" s="182" t="s">
        <v>5</v>
      </c>
      <c r="I21" s="159">
        <f>Strukturbilanz!F10</f>
        <v>4537935.7599999961</v>
      </c>
      <c r="J21" s="182" t="s">
        <v>5</v>
      </c>
      <c r="K21" s="184">
        <f>IF(I22&lt;&gt;0,I21/I22,0)</f>
        <v>0.2476259227046009</v>
      </c>
      <c r="L21" s="182" t="s">
        <v>5</v>
      </c>
      <c r="M21" s="159">
        <f>Strukturbilanz!F27</f>
        <v>5408492.3400000017</v>
      </c>
      <c r="N21" s="182" t="s">
        <v>5</v>
      </c>
      <c r="O21" s="186">
        <f>IF(M22&lt;&gt;0,M21/M22,0)</f>
        <v>0.29975436673022726</v>
      </c>
      <c r="P21" s="166"/>
      <c r="Q21" s="167"/>
      <c r="R21" s="188">
        <f>(O21-K21)/K21</f>
        <v>0.21051287141617911</v>
      </c>
    </row>
    <row r="22" spans="1:18" ht="15" customHeight="1" thickBot="1">
      <c r="A22" s="120"/>
      <c r="C22" s="191"/>
      <c r="D22" s="183"/>
      <c r="E22" s="141" t="s">
        <v>4</v>
      </c>
      <c r="F22" s="193"/>
      <c r="G22" s="195"/>
      <c r="H22" s="183"/>
      <c r="I22" s="160">
        <f>Strukturbilanz!F19</f>
        <v>18325770.219999995</v>
      </c>
      <c r="J22" s="183"/>
      <c r="K22" s="185"/>
      <c r="L22" s="183"/>
      <c r="M22" s="160">
        <f>Strukturbilanz!F36</f>
        <v>18043081.07</v>
      </c>
      <c r="N22" s="183"/>
      <c r="O22" s="187"/>
      <c r="P22" s="168"/>
      <c r="Q22" s="169"/>
      <c r="R22" s="189"/>
    </row>
    <row r="23" spans="1:18" ht="15" customHeight="1" thickBot="1">
      <c r="A23" s="120"/>
      <c r="I23" s="161"/>
      <c r="K23" s="119"/>
      <c r="M23" s="161"/>
      <c r="O23" s="170"/>
      <c r="P23" s="161"/>
      <c r="Q23" s="161"/>
      <c r="R23" s="170"/>
    </row>
    <row r="24" spans="1:18" ht="15" customHeight="1" collapsed="1" thickBot="1">
      <c r="A24" s="120"/>
      <c r="C24" s="190" t="s">
        <v>54</v>
      </c>
      <c r="D24" s="182" t="s">
        <v>5</v>
      </c>
      <c r="E24" s="8" t="s">
        <v>22</v>
      </c>
      <c r="F24" s="192" t="s">
        <v>31</v>
      </c>
      <c r="G24" s="194">
        <v>1</v>
      </c>
      <c r="H24" s="182" t="s">
        <v>5</v>
      </c>
      <c r="I24" s="159">
        <f>Strukturbilanz!F8</f>
        <v>13787834.459999999</v>
      </c>
      <c r="J24" s="182" t="s">
        <v>5</v>
      </c>
      <c r="K24" s="184">
        <f>IF(I25&lt;&gt;0,I24/I25,0)</f>
        <v>3.038349414624594</v>
      </c>
      <c r="L24" s="182" t="s">
        <v>5</v>
      </c>
      <c r="M24" s="159">
        <f>Strukturbilanz!F25</f>
        <v>12634588.729999999</v>
      </c>
      <c r="N24" s="182" t="s">
        <v>5</v>
      </c>
      <c r="O24" s="186">
        <f>IF(M25&lt;&gt;0,M24/M25,0)</f>
        <v>2.3360648283732237</v>
      </c>
      <c r="P24" s="166"/>
      <c r="Q24" s="167"/>
      <c r="R24" s="188">
        <f>(O24-K24)/K24</f>
        <v>-0.23114016540396545</v>
      </c>
    </row>
    <row r="25" spans="1:18" ht="15" customHeight="1" thickBot="1">
      <c r="A25" s="120"/>
      <c r="C25" s="191"/>
      <c r="D25" s="183"/>
      <c r="E25" s="141" t="s">
        <v>28</v>
      </c>
      <c r="F25" s="193"/>
      <c r="G25" s="195"/>
      <c r="H25" s="183"/>
      <c r="I25" s="160">
        <f>Strukturbilanz!F10</f>
        <v>4537935.7599999961</v>
      </c>
      <c r="J25" s="183"/>
      <c r="K25" s="185"/>
      <c r="L25" s="183"/>
      <c r="M25" s="160">
        <f>Strukturbilanz!F27</f>
        <v>5408492.3400000017</v>
      </c>
      <c r="N25" s="183"/>
      <c r="O25" s="187"/>
      <c r="P25" s="168"/>
      <c r="Q25" s="169"/>
      <c r="R25" s="189"/>
    </row>
    <row r="26" spans="1:18" ht="15" customHeight="1" thickBot="1">
      <c r="A26" s="120"/>
      <c r="B26" s="137" t="s">
        <v>19</v>
      </c>
      <c r="D26" s="138"/>
      <c r="E26" s="139"/>
      <c r="F26" s="140"/>
      <c r="G26" s="140"/>
      <c r="H26" s="139"/>
      <c r="I26" s="162"/>
      <c r="J26" s="139"/>
      <c r="K26" s="140"/>
      <c r="L26" s="139"/>
      <c r="M26" s="162"/>
      <c r="N26" s="139"/>
      <c r="O26" s="171"/>
      <c r="P26" s="161"/>
      <c r="Q26" s="161"/>
      <c r="R26" s="171"/>
    </row>
    <row r="27" spans="1:18" ht="15" customHeight="1" collapsed="1" thickBot="1">
      <c r="A27" s="120"/>
      <c r="C27" s="190" t="s">
        <v>20</v>
      </c>
      <c r="D27" s="182" t="s">
        <v>5</v>
      </c>
      <c r="E27" s="8" t="s">
        <v>1</v>
      </c>
      <c r="F27" s="192" t="s">
        <v>31</v>
      </c>
      <c r="G27" s="194">
        <v>1</v>
      </c>
      <c r="H27" s="182" t="s">
        <v>5</v>
      </c>
      <c r="I27" s="159">
        <f>Strukturbilanz!L8</f>
        <v>5297201.3699999982</v>
      </c>
      <c r="J27" s="182" t="s">
        <v>5</v>
      </c>
      <c r="K27" s="184">
        <f>IF(I28&lt;&gt;0,I27/I28,0)</f>
        <v>0.38419386201420919</v>
      </c>
      <c r="L27" s="182" t="s">
        <v>5</v>
      </c>
      <c r="M27" s="159">
        <f>Strukturbilanz!L25</f>
        <v>6245744.4099999983</v>
      </c>
      <c r="N27" s="182" t="s">
        <v>5</v>
      </c>
      <c r="O27" s="186">
        <f>IF(M28&lt;&gt;0,M27/M28,0)</f>
        <v>0.49433697791601949</v>
      </c>
      <c r="P27" s="166"/>
      <c r="Q27" s="167"/>
      <c r="R27" s="188">
        <f>(O27-K27)/K27</f>
        <v>0.2866862977049246</v>
      </c>
    </row>
    <row r="28" spans="1:18" ht="15" customHeight="1" thickBot="1">
      <c r="A28" s="120"/>
      <c r="C28" s="191"/>
      <c r="D28" s="183"/>
      <c r="E28" s="141" t="s">
        <v>22</v>
      </c>
      <c r="F28" s="193"/>
      <c r="G28" s="195"/>
      <c r="H28" s="183"/>
      <c r="I28" s="160">
        <f>Strukturbilanz!F8</f>
        <v>13787834.459999999</v>
      </c>
      <c r="J28" s="183"/>
      <c r="K28" s="185"/>
      <c r="L28" s="183"/>
      <c r="M28" s="160">
        <f>Strukturbilanz!F25</f>
        <v>12634588.729999999</v>
      </c>
      <c r="N28" s="183"/>
      <c r="O28" s="187"/>
      <c r="P28" s="168"/>
      <c r="Q28" s="169"/>
      <c r="R28" s="189"/>
    </row>
    <row r="29" spans="1:18" ht="15" customHeight="1" thickBot="1">
      <c r="A29" s="120"/>
      <c r="I29" s="161"/>
      <c r="K29" s="119"/>
      <c r="M29" s="161"/>
      <c r="O29" s="170"/>
      <c r="P29" s="161"/>
      <c r="Q29" s="161"/>
      <c r="R29" s="170"/>
    </row>
    <row r="30" spans="1:18" ht="15" customHeight="1" collapsed="1" thickBot="1">
      <c r="A30" s="120"/>
      <c r="C30" s="190" t="s">
        <v>21</v>
      </c>
      <c r="D30" s="182" t="s">
        <v>5</v>
      </c>
      <c r="E30" s="8" t="s">
        <v>55</v>
      </c>
      <c r="F30" s="192" t="s">
        <v>31</v>
      </c>
      <c r="G30" s="194">
        <v>1</v>
      </c>
      <c r="H30" s="182" t="s">
        <v>5</v>
      </c>
      <c r="I30" s="159">
        <f>Strukturbilanz!L8+Strukturbilanz!L12</f>
        <v>16142394.839999996</v>
      </c>
      <c r="J30" s="182" t="s">
        <v>5</v>
      </c>
      <c r="K30" s="184">
        <f>IF(I31&lt;&gt;0,I30/I31,0)</f>
        <v>1.1707708623011708</v>
      </c>
      <c r="L30" s="182" t="s">
        <v>5</v>
      </c>
      <c r="M30" s="159">
        <f>Strukturbilanz!L25+Strukturbilanz!L29</f>
        <v>16117855.519999998</v>
      </c>
      <c r="N30" s="182" t="s">
        <v>5</v>
      </c>
      <c r="O30" s="186">
        <f>IF(M31&lt;&gt;0,M30/M31,0)</f>
        <v>1.2756929302913684</v>
      </c>
      <c r="P30" s="166"/>
      <c r="Q30" s="167"/>
      <c r="R30" s="188">
        <f>(O30-K30)/K30</f>
        <v>8.9617935813649713E-2</v>
      </c>
    </row>
    <row r="31" spans="1:18" ht="15" customHeight="1" thickBot="1">
      <c r="A31" s="120"/>
      <c r="C31" s="191"/>
      <c r="D31" s="183"/>
      <c r="E31" s="141" t="s">
        <v>22</v>
      </c>
      <c r="F31" s="193"/>
      <c r="G31" s="195"/>
      <c r="H31" s="183"/>
      <c r="I31" s="160">
        <f>Strukturbilanz!F8</f>
        <v>13787834.459999999</v>
      </c>
      <c r="J31" s="183"/>
      <c r="K31" s="185"/>
      <c r="L31" s="183"/>
      <c r="M31" s="160">
        <f>Strukturbilanz!F25</f>
        <v>12634588.729999999</v>
      </c>
      <c r="N31" s="183"/>
      <c r="O31" s="187"/>
      <c r="P31" s="168"/>
      <c r="Q31" s="169"/>
      <c r="R31" s="189"/>
    </row>
    <row r="32" spans="1:18" ht="15" customHeight="1" thickBot="1">
      <c r="A32" s="120"/>
      <c r="B32" s="137" t="s">
        <v>23</v>
      </c>
      <c r="D32" s="138"/>
      <c r="E32" s="139"/>
      <c r="F32" s="140"/>
      <c r="G32" s="140"/>
      <c r="H32" s="139"/>
      <c r="I32" s="162"/>
      <c r="J32" s="139"/>
      <c r="K32" s="140"/>
      <c r="L32" s="139"/>
      <c r="M32" s="162"/>
      <c r="N32" s="139"/>
      <c r="O32" s="171"/>
      <c r="P32" s="161"/>
      <c r="Q32" s="161"/>
      <c r="R32" s="171"/>
    </row>
    <row r="33" spans="1:25" ht="15" customHeight="1" collapsed="1" thickBot="1">
      <c r="A33" s="120"/>
      <c r="C33" s="190" t="s">
        <v>24</v>
      </c>
      <c r="D33" s="182" t="s">
        <v>5</v>
      </c>
      <c r="E33" s="8" t="s">
        <v>49</v>
      </c>
      <c r="F33" s="192" t="s">
        <v>31</v>
      </c>
      <c r="G33" s="194">
        <v>1</v>
      </c>
      <c r="H33" s="182" t="s">
        <v>5</v>
      </c>
      <c r="I33" s="159">
        <f>Strukturbilanz!F15</f>
        <v>386543.21</v>
      </c>
      <c r="J33" s="182" t="s">
        <v>5</v>
      </c>
      <c r="K33" s="184">
        <f>IF(I34&lt;&gt;0,I33/I34,0)</f>
        <v>0.17703928217785433</v>
      </c>
      <c r="L33" s="182" t="s">
        <v>5</v>
      </c>
      <c r="M33" s="159">
        <f>Strukturbilanz!F32</f>
        <v>434567.89</v>
      </c>
      <c r="N33" s="182" t="s">
        <v>5</v>
      </c>
      <c r="O33" s="186">
        <f>IF(M34&lt;&gt;0,M33/M34,0)</f>
        <v>0.22572310553430996</v>
      </c>
      <c r="P33" s="166"/>
      <c r="Q33" s="167"/>
      <c r="R33" s="188">
        <f>(O33-K33)/K33</f>
        <v>0.27498882032038335</v>
      </c>
    </row>
    <row r="34" spans="1:25" ht="15" customHeight="1" thickBot="1">
      <c r="A34" s="120"/>
      <c r="C34" s="191"/>
      <c r="D34" s="183"/>
      <c r="E34" s="141" t="s">
        <v>56</v>
      </c>
      <c r="F34" s="193"/>
      <c r="G34" s="195"/>
      <c r="H34" s="183"/>
      <c r="I34" s="160">
        <f>Strukturbilanz!L13</f>
        <v>2183375.3800000004</v>
      </c>
      <c r="J34" s="183"/>
      <c r="K34" s="185"/>
      <c r="L34" s="183"/>
      <c r="M34" s="160">
        <f>Strukturbilanz!L30</f>
        <v>1925225.5500000003</v>
      </c>
      <c r="N34" s="183"/>
      <c r="O34" s="187"/>
      <c r="P34" s="168"/>
      <c r="Q34" s="169"/>
      <c r="R34" s="189"/>
    </row>
    <row r="35" spans="1:25" ht="15" customHeight="1" thickBot="1">
      <c r="A35" s="120"/>
      <c r="I35" s="161"/>
      <c r="K35" s="119"/>
      <c r="M35" s="161"/>
      <c r="O35" s="170"/>
      <c r="P35" s="161"/>
      <c r="Q35" s="161"/>
      <c r="R35" s="170"/>
      <c r="T35" s="149" t="s">
        <v>201</v>
      </c>
    </row>
    <row r="36" spans="1:25" ht="15" customHeight="1" collapsed="1" thickBot="1">
      <c r="A36" s="120"/>
      <c r="C36" s="190" t="s">
        <v>26</v>
      </c>
      <c r="D36" s="182" t="s">
        <v>5</v>
      </c>
      <c r="E36" s="8" t="s">
        <v>57</v>
      </c>
      <c r="F36" s="192" t="s">
        <v>31</v>
      </c>
      <c r="G36" s="194">
        <v>1</v>
      </c>
      <c r="H36" s="182" t="s">
        <v>5</v>
      </c>
      <c r="I36" s="159">
        <f>Strukturbilanz!F15+Strukturbilanz!F13</f>
        <v>3457441.9699999951</v>
      </c>
      <c r="J36" s="182" t="s">
        <v>5</v>
      </c>
      <c r="K36" s="184">
        <f>IF(I37&lt;&gt;0,I36/I37,0)</f>
        <v>1.583530711974958</v>
      </c>
      <c r="L36" s="182" t="s">
        <v>5</v>
      </c>
      <c r="M36" s="159">
        <f>Strukturbilanz!F32+Strukturbilanz!F30</f>
        <v>4156527.0400000024</v>
      </c>
      <c r="N36" s="182" t="s">
        <v>5</v>
      </c>
      <c r="O36" s="186">
        <f>IF(M37&lt;&gt;0,M36/M37,0)</f>
        <v>2.1589818605929065</v>
      </c>
      <c r="P36" s="166"/>
      <c r="Q36" s="167"/>
      <c r="R36" s="188">
        <f>(O36-K36)/K36</f>
        <v>0.36339752949928816</v>
      </c>
      <c r="T36" s="181" t="s">
        <v>204</v>
      </c>
      <c r="U36" s="181"/>
      <c r="V36" s="181"/>
      <c r="W36" s="181"/>
      <c r="X36" s="181"/>
      <c r="Y36" s="181"/>
    </row>
    <row r="37" spans="1:25" ht="15" customHeight="1" thickBot="1">
      <c r="A37" s="120"/>
      <c r="C37" s="191"/>
      <c r="D37" s="183"/>
      <c r="E37" s="141" t="s">
        <v>56</v>
      </c>
      <c r="F37" s="193"/>
      <c r="G37" s="195"/>
      <c r="H37" s="183"/>
      <c r="I37" s="160">
        <f>Strukturbilanz!L13</f>
        <v>2183375.3800000004</v>
      </c>
      <c r="J37" s="183"/>
      <c r="K37" s="185"/>
      <c r="L37" s="183"/>
      <c r="M37" s="160">
        <f>Strukturbilanz!L30</f>
        <v>1925225.5500000003</v>
      </c>
      <c r="N37" s="183"/>
      <c r="O37" s="187"/>
      <c r="P37" s="168"/>
      <c r="Q37" s="169"/>
      <c r="R37" s="189"/>
    </row>
    <row r="38" spans="1:25" ht="15" customHeight="1" thickBot="1">
      <c r="A38" s="120"/>
      <c r="I38" s="161"/>
      <c r="K38" s="119"/>
      <c r="M38" s="161"/>
      <c r="O38" s="170"/>
      <c r="P38" s="161"/>
      <c r="Q38" s="161"/>
      <c r="R38" s="170"/>
    </row>
    <row r="39" spans="1:25" ht="15" customHeight="1" collapsed="1" thickBot="1">
      <c r="A39" s="120"/>
      <c r="C39" s="190" t="s">
        <v>25</v>
      </c>
      <c r="D39" s="182" t="s">
        <v>5</v>
      </c>
      <c r="E39" s="8" t="s">
        <v>28</v>
      </c>
      <c r="F39" s="192" t="s">
        <v>31</v>
      </c>
      <c r="G39" s="194">
        <v>1</v>
      </c>
      <c r="H39" s="182" t="s">
        <v>5</v>
      </c>
      <c r="I39" s="159">
        <f>Strukturbilanz!F10</f>
        <v>4537935.7599999961</v>
      </c>
      <c r="J39" s="182" t="s">
        <v>5</v>
      </c>
      <c r="K39" s="184">
        <f>IF(I40&lt;&gt;0,I39/I40,0)</f>
        <v>2.0784038336092236</v>
      </c>
      <c r="L39" s="182" t="s">
        <v>5</v>
      </c>
      <c r="M39" s="159">
        <f>Strukturbilanz!F27</f>
        <v>5408492.3400000017</v>
      </c>
      <c r="N39" s="182" t="s">
        <v>5</v>
      </c>
      <c r="O39" s="186">
        <f>IF(M40&lt;&gt;0,M39/M40,0)</f>
        <v>2.8092772506577219</v>
      </c>
      <c r="P39" s="166"/>
      <c r="Q39" s="167"/>
      <c r="R39" s="188">
        <f>(O39-K39)/K39</f>
        <v>0.35165130338472772</v>
      </c>
    </row>
    <row r="40" spans="1:25" ht="15" customHeight="1" thickBot="1">
      <c r="A40" s="120"/>
      <c r="C40" s="191"/>
      <c r="D40" s="183"/>
      <c r="E40" s="141" t="s">
        <v>56</v>
      </c>
      <c r="F40" s="193"/>
      <c r="G40" s="195"/>
      <c r="H40" s="183"/>
      <c r="I40" s="160">
        <f>Strukturbilanz!L13</f>
        <v>2183375.3800000004</v>
      </c>
      <c r="J40" s="183"/>
      <c r="K40" s="185"/>
      <c r="L40" s="183"/>
      <c r="M40" s="160">
        <f>Strukturbilanz!L30</f>
        <v>1925225.5500000003</v>
      </c>
      <c r="N40" s="183"/>
      <c r="O40" s="187"/>
      <c r="P40" s="168"/>
      <c r="Q40" s="169"/>
      <c r="R40" s="189"/>
    </row>
    <row r="41" spans="1:25" ht="15" customHeight="1" thickBot="1">
      <c r="A41" s="120"/>
      <c r="B41" s="137" t="s">
        <v>166</v>
      </c>
      <c r="I41" s="161"/>
      <c r="K41" s="119"/>
      <c r="M41" s="161"/>
      <c r="O41" s="170"/>
      <c r="P41" s="161"/>
      <c r="Q41" s="161"/>
      <c r="R41" s="170"/>
    </row>
    <row r="42" spans="1:25" ht="15" customHeight="1" collapsed="1" thickBot="1">
      <c r="A42" s="120"/>
      <c r="C42" s="190" t="s">
        <v>58</v>
      </c>
      <c r="D42" s="182" t="s">
        <v>5</v>
      </c>
      <c r="E42" s="8" t="s">
        <v>60</v>
      </c>
      <c r="F42" s="192" t="s">
        <v>31</v>
      </c>
      <c r="G42" s="194">
        <v>1</v>
      </c>
      <c r="H42" s="182" t="s">
        <v>5</v>
      </c>
      <c r="I42" s="159">
        <f>Strukturbilanz!F10-Strukturbilanz!L13</f>
        <v>2354560.3799999957</v>
      </c>
      <c r="J42" s="182" t="s">
        <v>5</v>
      </c>
      <c r="K42" s="184">
        <f>IF(I43&lt;&gt;0,I42/I43,0)</f>
        <v>0.51886154950769903</v>
      </c>
      <c r="L42" s="182" t="s">
        <v>5</v>
      </c>
      <c r="M42" s="159">
        <f>Strukturbilanz!F27-Strukturbilanz!L30</f>
        <v>3483266.7900000014</v>
      </c>
      <c r="N42" s="182" t="s">
        <v>5</v>
      </c>
      <c r="O42" s="186">
        <f>IF(M43&lt;&gt;0,M42/M43,0)</f>
        <v>0.64403655788481717</v>
      </c>
      <c r="P42" s="166"/>
      <c r="Q42" s="167"/>
      <c r="R42" s="188">
        <f>(O42-K42)/K42</f>
        <v>0.24124934386810012</v>
      </c>
    </row>
    <row r="43" spans="1:25" ht="15" customHeight="1" thickBot="1">
      <c r="A43" s="120"/>
      <c r="C43" s="191"/>
      <c r="D43" s="183"/>
      <c r="E43" s="141" t="s">
        <v>28</v>
      </c>
      <c r="F43" s="193"/>
      <c r="G43" s="195"/>
      <c r="H43" s="183"/>
      <c r="I43" s="160">
        <f>Strukturbilanz!F10</f>
        <v>4537935.7599999961</v>
      </c>
      <c r="J43" s="183"/>
      <c r="K43" s="185"/>
      <c r="L43" s="183"/>
      <c r="M43" s="160">
        <f>Strukturbilanz!F27</f>
        <v>5408492.3400000017</v>
      </c>
      <c r="N43" s="183"/>
      <c r="O43" s="187"/>
      <c r="P43" s="168"/>
      <c r="Q43" s="169"/>
      <c r="R43" s="189"/>
    </row>
    <row r="44" spans="1:25" ht="15" customHeight="1" thickBot="1">
      <c r="A44" s="120"/>
      <c r="I44" s="161"/>
      <c r="K44" s="119"/>
      <c r="M44" s="161"/>
      <c r="O44" s="170"/>
      <c r="P44" s="161"/>
      <c r="Q44" s="161"/>
      <c r="R44" s="170"/>
    </row>
    <row r="45" spans="1:25" s="145" customFormat="1" ht="15" customHeight="1" collapsed="1" thickBot="1">
      <c r="A45" s="142"/>
      <c r="B45" s="143"/>
      <c r="C45" s="203" t="s">
        <v>67</v>
      </c>
      <c r="D45" s="205" t="s">
        <v>5</v>
      </c>
      <c r="E45" s="83" t="s">
        <v>30</v>
      </c>
      <c r="F45" s="207" t="s">
        <v>31</v>
      </c>
      <c r="G45" s="209">
        <v>1</v>
      </c>
      <c r="H45" s="205" t="s">
        <v>5</v>
      </c>
      <c r="I45" s="163">
        <f>CashFlowBerechnung!N27</f>
        <v>1997420.8999999971</v>
      </c>
      <c r="J45" s="205" t="s">
        <v>5</v>
      </c>
      <c r="K45" s="211">
        <f>IF(I46&lt;&gt;0,I45/I46,0)</f>
        <v>3.7727683638241048E-2</v>
      </c>
      <c r="L45" s="205" t="s">
        <v>5</v>
      </c>
      <c r="M45" s="163">
        <f>CashFlowBerechnung!K27</f>
        <v>2492135.6200000015</v>
      </c>
      <c r="N45" s="205" t="s">
        <v>5</v>
      </c>
      <c r="O45" s="213">
        <f>IF(M46&lt;&gt;0,M45/M46,0)</f>
        <v>4.4404528213025041E-2</v>
      </c>
      <c r="P45" s="172"/>
      <c r="Q45" s="173"/>
      <c r="R45" s="215">
        <f>(O45-K45)/K45</f>
        <v>0.17697467564683181</v>
      </c>
      <c r="S45" s="144"/>
    </row>
    <row r="46" spans="1:25" s="145" customFormat="1" ht="15" customHeight="1" thickBot="1">
      <c r="A46" s="142"/>
      <c r="B46" s="143"/>
      <c r="C46" s="204"/>
      <c r="D46" s="206"/>
      <c r="E46" s="146" t="s">
        <v>65</v>
      </c>
      <c r="F46" s="208"/>
      <c r="G46" s="210"/>
      <c r="H46" s="206"/>
      <c r="I46" s="164">
        <f>GuV!L9</f>
        <v>52943109.869999997</v>
      </c>
      <c r="J46" s="206"/>
      <c r="K46" s="212"/>
      <c r="L46" s="206"/>
      <c r="M46" s="164">
        <f>GuV!G9</f>
        <v>56123456.780000001</v>
      </c>
      <c r="N46" s="206"/>
      <c r="O46" s="214"/>
      <c r="P46" s="174"/>
      <c r="Q46" s="175"/>
      <c r="R46" s="216"/>
      <c r="S46" s="144"/>
    </row>
    <row r="47" spans="1:25" ht="15" customHeight="1" thickBot="1">
      <c r="A47" s="120"/>
      <c r="I47" s="161"/>
      <c r="K47" s="119"/>
      <c r="M47" s="161"/>
      <c r="O47" s="170"/>
      <c r="P47" s="161"/>
      <c r="Q47" s="161"/>
      <c r="R47" s="170"/>
    </row>
    <row r="48" spans="1:25" s="145" customFormat="1" ht="15" customHeight="1" collapsed="1" thickBot="1">
      <c r="A48" s="142"/>
      <c r="B48" s="143"/>
      <c r="C48" s="203" t="s">
        <v>165</v>
      </c>
      <c r="D48" s="205" t="s">
        <v>5</v>
      </c>
      <c r="E48" s="83" t="s">
        <v>68</v>
      </c>
      <c r="F48" s="207"/>
      <c r="G48" s="209"/>
      <c r="H48" s="205" t="s">
        <v>5</v>
      </c>
      <c r="I48" s="163">
        <f>Strukturbilanz!L10-Strukturbilanz!F15</f>
        <v>12642025.639999999</v>
      </c>
      <c r="J48" s="205" t="s">
        <v>5</v>
      </c>
      <c r="K48" s="219">
        <f>IF(I49&lt;&gt;0,I48/I49,0)</f>
        <v>6.3291746071146129</v>
      </c>
      <c r="L48" s="205" t="s">
        <v>5</v>
      </c>
      <c r="M48" s="163">
        <f>Strukturbilanz!L27-Strukturbilanz!F32</f>
        <v>11362768.77</v>
      </c>
      <c r="N48" s="205" t="s">
        <v>5</v>
      </c>
      <c r="O48" s="217">
        <f>IF(M49&lt;&gt;0,M48/M49,0)</f>
        <v>4.5594504082406209</v>
      </c>
      <c r="P48" s="172"/>
      <c r="Q48" s="173"/>
      <c r="R48" s="215">
        <f>(O48-K48)/K48</f>
        <v>-0.27961374250674781</v>
      </c>
      <c r="S48" s="144"/>
    </row>
    <row r="49" spans="1:19" s="145" customFormat="1" ht="15" customHeight="1" thickBot="1">
      <c r="A49" s="142"/>
      <c r="B49" s="143"/>
      <c r="C49" s="204"/>
      <c r="D49" s="206"/>
      <c r="E49" s="146" t="s">
        <v>30</v>
      </c>
      <c r="F49" s="208"/>
      <c r="G49" s="210"/>
      <c r="H49" s="206"/>
      <c r="I49" s="164">
        <f>CashFlowBerechnung!N27</f>
        <v>1997420.8999999971</v>
      </c>
      <c r="J49" s="206"/>
      <c r="K49" s="220"/>
      <c r="L49" s="206"/>
      <c r="M49" s="164">
        <f>CashFlowBerechnung!K27</f>
        <v>2492135.6200000015</v>
      </c>
      <c r="N49" s="206"/>
      <c r="O49" s="218"/>
      <c r="P49" s="174"/>
      <c r="Q49" s="175"/>
      <c r="R49" s="216"/>
      <c r="S49" s="144"/>
    </row>
    <row r="50" spans="1:19" ht="15" customHeight="1" thickBot="1">
      <c r="A50" s="120"/>
      <c r="B50" s="137" t="s">
        <v>61</v>
      </c>
      <c r="I50" s="161"/>
      <c r="K50" s="119"/>
      <c r="M50" s="161"/>
      <c r="O50" s="170"/>
      <c r="P50" s="161"/>
      <c r="Q50" s="161"/>
      <c r="R50" s="170"/>
    </row>
    <row r="51" spans="1:19" s="145" customFormat="1" ht="15" customHeight="1" thickBot="1">
      <c r="A51" s="142"/>
      <c r="B51" s="143"/>
      <c r="C51" s="203" t="s">
        <v>15</v>
      </c>
      <c r="D51" s="205" t="s">
        <v>5</v>
      </c>
      <c r="E51" s="83" t="s">
        <v>65</v>
      </c>
      <c r="F51" s="207" t="s">
        <v>31</v>
      </c>
      <c r="G51" s="209">
        <v>1</v>
      </c>
      <c r="H51" s="205" t="s">
        <v>5</v>
      </c>
      <c r="I51" s="163">
        <f>GuV!L9</f>
        <v>52943109.869999997</v>
      </c>
      <c r="J51" s="205" t="s">
        <v>5</v>
      </c>
      <c r="K51" s="211">
        <f>IF(I52&lt;&gt;0,I51/I52,0)</f>
        <v>0.98080575476303367</v>
      </c>
      <c r="L51" s="205" t="s">
        <v>5</v>
      </c>
      <c r="M51" s="163">
        <f>GuV!G9</f>
        <v>56123456.780000001</v>
      </c>
      <c r="N51" s="205" t="s">
        <v>5</v>
      </c>
      <c r="O51" s="213">
        <f>IF(M52&lt;&gt;0,M51/M52,0)</f>
        <v>0.97589475755314059</v>
      </c>
      <c r="P51" s="172"/>
      <c r="Q51" s="173"/>
      <c r="R51" s="215">
        <f>(O51-K51)/K51</f>
        <v>-5.0071048074953337E-3</v>
      </c>
      <c r="S51" s="144"/>
    </row>
    <row r="52" spans="1:19" s="145" customFormat="1" ht="15" customHeight="1" thickBot="1">
      <c r="A52" s="142"/>
      <c r="B52" s="143"/>
      <c r="C52" s="204"/>
      <c r="D52" s="206"/>
      <c r="E52" s="146" t="s">
        <v>66</v>
      </c>
      <c r="F52" s="208"/>
      <c r="G52" s="210"/>
      <c r="H52" s="206"/>
      <c r="I52" s="164">
        <f>GuV!$N$15</f>
        <v>53979199.869999997</v>
      </c>
      <c r="J52" s="206"/>
      <c r="K52" s="212"/>
      <c r="L52" s="206"/>
      <c r="M52" s="164">
        <f>GuV!$I$15</f>
        <v>57509743.079999998</v>
      </c>
      <c r="N52" s="206"/>
      <c r="O52" s="214"/>
      <c r="P52" s="174"/>
      <c r="Q52" s="175"/>
      <c r="R52" s="216"/>
      <c r="S52" s="144"/>
    </row>
    <row r="53" spans="1:19" ht="15" customHeight="1" thickBot="1">
      <c r="A53" s="120"/>
      <c r="I53" s="161"/>
      <c r="K53" s="119"/>
      <c r="M53" s="161"/>
      <c r="O53" s="170"/>
      <c r="P53" s="161"/>
      <c r="Q53" s="161"/>
      <c r="R53" s="170"/>
    </row>
    <row r="54" spans="1:19" s="145" customFormat="1" ht="15" customHeight="1" collapsed="1" thickBot="1">
      <c r="A54" s="142"/>
      <c r="B54" s="143"/>
      <c r="C54" s="203" t="s">
        <v>16</v>
      </c>
      <c r="D54" s="205" t="s">
        <v>5</v>
      </c>
      <c r="E54" s="83" t="s">
        <v>8</v>
      </c>
      <c r="F54" s="207" t="s">
        <v>31</v>
      </c>
      <c r="G54" s="209">
        <v>1</v>
      </c>
      <c r="H54" s="205" t="s">
        <v>5</v>
      </c>
      <c r="I54" s="163">
        <f>GuV!L24</f>
        <v>26927777.77</v>
      </c>
      <c r="J54" s="205" t="s">
        <v>5</v>
      </c>
      <c r="K54" s="211">
        <f>IF(I55&lt;&gt;0,I54/I55,0)</f>
        <v>0.49885470393875997</v>
      </c>
      <c r="L54" s="205" t="s">
        <v>5</v>
      </c>
      <c r="M54" s="163">
        <f>GuV!G24</f>
        <v>28960865.300000001</v>
      </c>
      <c r="N54" s="205" t="s">
        <v>5</v>
      </c>
      <c r="O54" s="213">
        <f>IF(M55&lt;&gt;0,M54/M55,0)</f>
        <v>0.50358189324048019</v>
      </c>
      <c r="P54" s="172"/>
      <c r="Q54" s="173"/>
      <c r="R54" s="215">
        <f>(O54-K54)/K54</f>
        <v>9.4760844478286015E-3</v>
      </c>
      <c r="S54" s="144"/>
    </row>
    <row r="55" spans="1:19" s="145" customFormat="1" ht="15" customHeight="1" thickBot="1">
      <c r="A55" s="142"/>
      <c r="B55" s="143"/>
      <c r="C55" s="204"/>
      <c r="D55" s="206"/>
      <c r="E55" s="146" t="s">
        <v>66</v>
      </c>
      <c r="F55" s="208"/>
      <c r="G55" s="210"/>
      <c r="H55" s="206"/>
      <c r="I55" s="164">
        <f>GuV!$N$15</f>
        <v>53979199.869999997</v>
      </c>
      <c r="J55" s="206"/>
      <c r="K55" s="212"/>
      <c r="L55" s="206"/>
      <c r="M55" s="164">
        <f>GuV!$I$15</f>
        <v>57509743.079999998</v>
      </c>
      <c r="N55" s="206"/>
      <c r="O55" s="214"/>
      <c r="P55" s="174"/>
      <c r="Q55" s="175"/>
      <c r="R55" s="216"/>
      <c r="S55" s="144"/>
    </row>
    <row r="56" spans="1:19" s="127" customFormat="1" ht="15" customHeight="1" thickBot="1">
      <c r="A56" s="126"/>
      <c r="B56" s="147"/>
      <c r="I56" s="165"/>
      <c r="K56" s="148"/>
      <c r="M56" s="165"/>
      <c r="O56" s="176"/>
      <c r="P56" s="165"/>
      <c r="Q56" s="165"/>
      <c r="R56" s="176"/>
      <c r="S56" s="148"/>
    </row>
    <row r="57" spans="1:19" s="145" customFormat="1" ht="15" customHeight="1" collapsed="1" thickBot="1">
      <c r="A57" s="142"/>
      <c r="B57" s="143"/>
      <c r="C57" s="203" t="s">
        <v>17</v>
      </c>
      <c r="D57" s="205" t="s">
        <v>5</v>
      </c>
      <c r="E57" s="83" t="s">
        <v>18</v>
      </c>
      <c r="F57" s="207" t="s">
        <v>31</v>
      </c>
      <c r="G57" s="209">
        <v>1</v>
      </c>
      <c r="H57" s="205" t="s">
        <v>5</v>
      </c>
      <c r="I57" s="163">
        <f>GuV!L38</f>
        <v>7874444.4299999997</v>
      </c>
      <c r="J57" s="205" t="s">
        <v>5</v>
      </c>
      <c r="K57" s="211">
        <f>IF(I58&lt;&gt;0,I57/I58,0)</f>
        <v>0.14587923587167467</v>
      </c>
      <c r="L57" s="205" t="s">
        <v>5</v>
      </c>
      <c r="M57" s="163">
        <f>GuV!G38</f>
        <v>8310444.4300000006</v>
      </c>
      <c r="N57" s="205" t="s">
        <v>5</v>
      </c>
      <c r="O57" s="213">
        <f>IF(M58&lt;&gt;0,M57/M58,0)</f>
        <v>0.14450498271987761</v>
      </c>
      <c r="P57" s="172"/>
      <c r="Q57" s="173"/>
      <c r="R57" s="215">
        <f>(O57-K57)/K57</f>
        <v>-9.4204849894192876E-3</v>
      </c>
      <c r="S57" s="144"/>
    </row>
    <row r="58" spans="1:19" s="145" customFormat="1" ht="15" customHeight="1" thickBot="1">
      <c r="A58" s="142"/>
      <c r="B58" s="143"/>
      <c r="C58" s="204"/>
      <c r="D58" s="206"/>
      <c r="E58" s="146" t="s">
        <v>66</v>
      </c>
      <c r="F58" s="208"/>
      <c r="G58" s="210"/>
      <c r="H58" s="206"/>
      <c r="I58" s="164">
        <f>GuV!$N$15</f>
        <v>53979199.869999997</v>
      </c>
      <c r="J58" s="206"/>
      <c r="K58" s="212"/>
      <c r="L58" s="206"/>
      <c r="M58" s="164">
        <f>GuV!$I$15</f>
        <v>57509743.079999998</v>
      </c>
      <c r="N58" s="206"/>
      <c r="O58" s="214"/>
      <c r="P58" s="174"/>
      <c r="Q58" s="175"/>
      <c r="R58" s="216"/>
      <c r="S58" s="144"/>
    </row>
    <row r="59" spans="1:19" ht="15" customHeight="1" thickBot="1">
      <c r="A59" s="120"/>
      <c r="I59" s="161"/>
      <c r="K59" s="119"/>
      <c r="M59" s="161"/>
      <c r="O59" s="170"/>
      <c r="P59" s="161"/>
      <c r="Q59" s="161"/>
      <c r="R59" s="170"/>
    </row>
    <row r="60" spans="1:19" s="145" customFormat="1" ht="15" customHeight="1" collapsed="1" thickBot="1">
      <c r="A60" s="142"/>
      <c r="B60" s="143"/>
      <c r="C60" s="203" t="s">
        <v>62</v>
      </c>
      <c r="D60" s="205" t="s">
        <v>5</v>
      </c>
      <c r="E60" s="83" t="s">
        <v>63</v>
      </c>
      <c r="F60" s="207" t="s">
        <v>31</v>
      </c>
      <c r="G60" s="209">
        <v>1</v>
      </c>
      <c r="H60" s="205" t="s">
        <v>5</v>
      </c>
      <c r="I60" s="163">
        <f>GuV!L46</f>
        <v>1263530.8699999999</v>
      </c>
      <c r="J60" s="205" t="s">
        <v>5</v>
      </c>
      <c r="K60" s="211">
        <f>IF(I61&lt;&gt;0,I60/I61,0)</f>
        <v>2.340773618436371E-2</v>
      </c>
      <c r="L60" s="205" t="s">
        <v>5</v>
      </c>
      <c r="M60" s="163">
        <f>GuV!E46</f>
        <v>1333222.33</v>
      </c>
      <c r="N60" s="205" t="s">
        <v>5</v>
      </c>
      <c r="O60" s="213">
        <f>IF(M61&lt;&gt;0,M60/M61,0)</f>
        <v>2.3182547140671389E-2</v>
      </c>
      <c r="P60" s="172"/>
      <c r="Q60" s="173"/>
      <c r="R60" s="215">
        <f>(O60-K60)/K60</f>
        <v>-9.6202828807830966E-3</v>
      </c>
      <c r="S60" s="144"/>
    </row>
    <row r="61" spans="1:19" s="145" customFormat="1" ht="15" customHeight="1" thickBot="1">
      <c r="A61" s="142"/>
      <c r="B61" s="143"/>
      <c r="C61" s="204"/>
      <c r="D61" s="206"/>
      <c r="E61" s="146" t="s">
        <v>66</v>
      </c>
      <c r="F61" s="208"/>
      <c r="G61" s="210"/>
      <c r="H61" s="206"/>
      <c r="I61" s="164">
        <f>GuV!$N$15</f>
        <v>53979199.869999997</v>
      </c>
      <c r="J61" s="206"/>
      <c r="K61" s="212"/>
      <c r="L61" s="206"/>
      <c r="M61" s="164">
        <f>GuV!$I$15</f>
        <v>57509743.079999998</v>
      </c>
      <c r="N61" s="206"/>
      <c r="O61" s="214"/>
      <c r="P61" s="174"/>
      <c r="Q61" s="175"/>
      <c r="R61" s="216"/>
      <c r="S61" s="144"/>
    </row>
    <row r="62" spans="1:19" ht="15" customHeight="1" thickBot="1">
      <c r="A62" s="120"/>
      <c r="I62" s="161"/>
      <c r="K62" s="119"/>
      <c r="M62" s="161"/>
      <c r="O62" s="170"/>
      <c r="P62" s="161"/>
      <c r="Q62" s="161"/>
      <c r="R62" s="170"/>
    </row>
    <row r="63" spans="1:19" s="145" customFormat="1" ht="15" customHeight="1" collapsed="1" thickBot="1">
      <c r="A63" s="142"/>
      <c r="B63" s="143"/>
      <c r="C63" s="203" t="s">
        <v>169</v>
      </c>
      <c r="D63" s="205" t="s">
        <v>5</v>
      </c>
      <c r="E63" s="83" t="s">
        <v>38</v>
      </c>
      <c r="F63" s="207" t="s">
        <v>31</v>
      </c>
      <c r="G63" s="209">
        <v>1</v>
      </c>
      <c r="H63" s="205" t="s">
        <v>5</v>
      </c>
      <c r="I63" s="163">
        <f>GuV!N73</f>
        <v>629301.14999999735</v>
      </c>
      <c r="J63" s="205" t="s">
        <v>5</v>
      </c>
      <c r="K63" s="211">
        <f>IF(I64&lt;&gt;0,I63/I64,0)</f>
        <v>0.11879879695794868</v>
      </c>
      <c r="L63" s="205" t="s">
        <v>5</v>
      </c>
      <c r="M63" s="163">
        <f>GuV!I73</f>
        <v>948543.04000000143</v>
      </c>
      <c r="N63" s="205" t="s">
        <v>5</v>
      </c>
      <c r="O63" s="213">
        <f>IF(M64&lt;&gt;0,M63/M64,0)</f>
        <v>0.1518702940327335</v>
      </c>
      <c r="P63" s="172"/>
      <c r="Q63" s="173"/>
      <c r="R63" s="215">
        <f>(O63-K63)/K63</f>
        <v>0.2783824240786813</v>
      </c>
      <c r="S63" s="144"/>
    </row>
    <row r="64" spans="1:19" s="145" customFormat="1" ht="15" customHeight="1" thickBot="1">
      <c r="A64" s="142"/>
      <c r="B64" s="143"/>
      <c r="C64" s="204"/>
      <c r="D64" s="206"/>
      <c r="E64" s="146" t="s">
        <v>1</v>
      </c>
      <c r="F64" s="208"/>
      <c r="G64" s="210"/>
      <c r="H64" s="206"/>
      <c r="I64" s="164">
        <f>Strukturbilanz!L8</f>
        <v>5297201.3699999982</v>
      </c>
      <c r="J64" s="206"/>
      <c r="K64" s="212"/>
      <c r="L64" s="206"/>
      <c r="M64" s="164">
        <f>Strukturbilanz!L25</f>
        <v>6245744.4099999983</v>
      </c>
      <c r="N64" s="206"/>
      <c r="O64" s="214"/>
      <c r="P64" s="174"/>
      <c r="Q64" s="175"/>
      <c r="R64" s="216"/>
      <c r="S64" s="144"/>
    </row>
    <row r="65" spans="1:19" ht="15" customHeight="1" thickBot="1">
      <c r="A65" s="120"/>
      <c r="I65" s="161"/>
      <c r="K65" s="119"/>
      <c r="M65" s="161"/>
      <c r="O65" s="170"/>
      <c r="P65" s="161"/>
      <c r="Q65" s="161"/>
      <c r="R65" s="170"/>
    </row>
    <row r="66" spans="1:19" s="145" customFormat="1" ht="15" customHeight="1" thickBot="1">
      <c r="A66" s="142"/>
      <c r="B66" s="143"/>
      <c r="C66" s="203" t="s">
        <v>170</v>
      </c>
      <c r="D66" s="205" t="s">
        <v>5</v>
      </c>
      <c r="E66" s="83" t="s">
        <v>14</v>
      </c>
      <c r="F66" s="207" t="s">
        <v>31</v>
      </c>
      <c r="G66" s="209">
        <v>1</v>
      </c>
      <c r="H66" s="205" t="s">
        <v>5</v>
      </c>
      <c r="I66" s="163">
        <f>GuV!N53</f>
        <v>1946102.3699999973</v>
      </c>
      <c r="J66" s="205" t="s">
        <v>5</v>
      </c>
      <c r="K66" s="211">
        <f>IF(I67&lt;&gt;0,I66/I67,0)</f>
        <v>0.10619484729084404</v>
      </c>
      <c r="L66" s="205" t="s">
        <v>5</v>
      </c>
      <c r="M66" s="163">
        <f>GuV!I53</f>
        <v>2215211.0300000012</v>
      </c>
      <c r="N66" s="205" t="s">
        <v>5</v>
      </c>
      <c r="O66" s="213">
        <f>IF(M67&lt;&gt;0,M66/M67,0)</f>
        <v>0.1227734343932647</v>
      </c>
      <c r="P66" s="172"/>
      <c r="Q66" s="173"/>
      <c r="R66" s="215">
        <f>(O66-K66)/K66</f>
        <v>0.1561147977077984</v>
      </c>
      <c r="S66" s="144"/>
    </row>
    <row r="67" spans="1:19" s="145" customFormat="1" ht="15" customHeight="1" thickBot="1">
      <c r="A67" s="142"/>
      <c r="B67" s="143"/>
      <c r="C67" s="204"/>
      <c r="D67" s="206"/>
      <c r="E67" s="146" t="s">
        <v>64</v>
      </c>
      <c r="F67" s="208"/>
      <c r="G67" s="210"/>
      <c r="H67" s="206"/>
      <c r="I67" s="164">
        <f>Strukturbilanz!L19</f>
        <v>18325770.219999999</v>
      </c>
      <c r="J67" s="206"/>
      <c r="K67" s="212"/>
      <c r="L67" s="206"/>
      <c r="M67" s="164">
        <f>Strukturbilanz!L36</f>
        <v>18043081.07</v>
      </c>
      <c r="N67" s="206"/>
      <c r="O67" s="214"/>
      <c r="P67" s="174"/>
      <c r="Q67" s="175"/>
      <c r="R67" s="216"/>
      <c r="S67" s="144"/>
    </row>
    <row r="68" spans="1:19" ht="15" customHeight="1" thickBot="1">
      <c r="A68" s="120"/>
      <c r="I68" s="161"/>
      <c r="K68" s="119"/>
      <c r="M68" s="161"/>
      <c r="O68" s="170"/>
      <c r="P68" s="161"/>
      <c r="Q68" s="161"/>
      <c r="R68" s="170"/>
    </row>
    <row r="69" spans="1:19" s="145" customFormat="1" ht="15" customHeight="1" collapsed="1" thickBot="1">
      <c r="A69" s="142"/>
      <c r="B69" s="143"/>
      <c r="C69" s="203" t="s">
        <v>207</v>
      </c>
      <c r="D69" s="205" t="s">
        <v>5</v>
      </c>
      <c r="E69" s="83" t="s">
        <v>171</v>
      </c>
      <c r="F69" s="207" t="s">
        <v>31</v>
      </c>
      <c r="G69" s="209">
        <v>1</v>
      </c>
      <c r="H69" s="205" t="s">
        <v>5</v>
      </c>
      <c r="I69" s="163">
        <f>GuV!N61</f>
        <v>1114969.0399999972</v>
      </c>
      <c r="J69" s="205" t="s">
        <v>5</v>
      </c>
      <c r="K69" s="211">
        <f>IF(I70&lt;&gt;0,I69/I70,0)</f>
        <v>2.1059757213691559E-2</v>
      </c>
      <c r="L69" s="205" t="s">
        <v>5</v>
      </c>
      <c r="M69" s="163">
        <f>GuV!I61</f>
        <v>1463655.3700000013</v>
      </c>
      <c r="N69" s="205" t="s">
        <v>5</v>
      </c>
      <c r="O69" s="213">
        <f>IF(M70&lt;&gt;0,M69/M70,0)</f>
        <v>2.6079209193001551E-2</v>
      </c>
      <c r="P69" s="172"/>
      <c r="Q69" s="173"/>
      <c r="R69" s="215">
        <f>(O69-K69)/K69</f>
        <v>0.23834329752133612</v>
      </c>
      <c r="S69" s="144"/>
    </row>
    <row r="70" spans="1:19" s="145" customFormat="1" ht="15" customHeight="1" thickBot="1">
      <c r="A70" s="142"/>
      <c r="B70" s="143"/>
      <c r="C70" s="204"/>
      <c r="D70" s="206"/>
      <c r="E70" s="146" t="s">
        <v>65</v>
      </c>
      <c r="F70" s="208"/>
      <c r="G70" s="210"/>
      <c r="H70" s="206"/>
      <c r="I70" s="164">
        <f>GuV!L9</f>
        <v>52943109.869999997</v>
      </c>
      <c r="J70" s="206"/>
      <c r="K70" s="212"/>
      <c r="L70" s="206"/>
      <c r="M70" s="164">
        <f>GuV!G9</f>
        <v>56123456.780000001</v>
      </c>
      <c r="N70" s="206"/>
      <c r="O70" s="214"/>
      <c r="P70" s="174"/>
      <c r="Q70" s="175"/>
      <c r="R70" s="216"/>
      <c r="S70" s="144"/>
    </row>
    <row r="71" spans="1:19" ht="15" customHeight="1" thickBot="1">
      <c r="A71" s="120"/>
      <c r="I71" s="161"/>
      <c r="K71" s="119"/>
      <c r="M71" s="161"/>
      <c r="O71" s="170"/>
      <c r="P71" s="161"/>
      <c r="Q71" s="161"/>
      <c r="R71" s="170"/>
    </row>
    <row r="72" spans="1:19" s="145" customFormat="1" ht="15" customHeight="1" thickBot="1">
      <c r="A72" s="142"/>
      <c r="B72" s="143"/>
      <c r="C72" s="203" t="s">
        <v>37</v>
      </c>
      <c r="D72" s="205" t="s">
        <v>5</v>
      </c>
      <c r="E72" s="83" t="s">
        <v>172</v>
      </c>
      <c r="F72" s="207" t="s">
        <v>31</v>
      </c>
      <c r="G72" s="209">
        <v>1</v>
      </c>
      <c r="H72" s="205" t="s">
        <v>5</v>
      </c>
      <c r="I72" s="163">
        <f>GuV!N73+GuV!N71+GuV!L47+Bilanz!T26-2618765.42</f>
        <v>2518412.2499999972</v>
      </c>
      <c r="J72" s="205" t="s">
        <v>5</v>
      </c>
      <c r="K72" s="211">
        <f>IF(I73&lt;&gt;0,I72/I73,0)</f>
        <v>0.13742463316775111</v>
      </c>
      <c r="L72" s="205" t="s">
        <v>5</v>
      </c>
      <c r="M72" s="163">
        <f>GuV!I73+GuV!I71+GuV!G47+Bilanz!T26-Bilanz!R26</f>
        <v>2651765.3600000013</v>
      </c>
      <c r="N72" s="205" t="s">
        <v>5</v>
      </c>
      <c r="O72" s="213">
        <f>IF(M73&lt;&gt;0,M72/M73,0)</f>
        <v>0.14696854432522932</v>
      </c>
      <c r="P72" s="172"/>
      <c r="Q72" s="173"/>
      <c r="R72" s="215">
        <f>(O72-K72)/K72</f>
        <v>6.9448329149463181E-2</v>
      </c>
      <c r="S72" s="144"/>
    </row>
    <row r="73" spans="1:19" s="145" customFormat="1" ht="15" customHeight="1" thickBot="1">
      <c r="B73" s="143"/>
      <c r="C73" s="204"/>
      <c r="D73" s="206"/>
      <c r="E73" s="146" t="s">
        <v>64</v>
      </c>
      <c r="F73" s="208"/>
      <c r="G73" s="210"/>
      <c r="H73" s="206"/>
      <c r="I73" s="164">
        <f>Strukturbilanz!L19</f>
        <v>18325770.219999999</v>
      </c>
      <c r="J73" s="206"/>
      <c r="K73" s="212"/>
      <c r="L73" s="206"/>
      <c r="M73" s="164">
        <f>Strukturbilanz!L36</f>
        <v>18043081.07</v>
      </c>
      <c r="N73" s="206"/>
      <c r="O73" s="214"/>
      <c r="P73" s="174"/>
      <c r="Q73" s="175"/>
      <c r="R73" s="216"/>
      <c r="S73" s="144"/>
    </row>
    <row r="74" spans="1:19" ht="15" customHeight="1"/>
    <row r="75" spans="1:19" ht="15" customHeight="1"/>
    <row r="76" spans="1:19" ht="15" customHeight="1"/>
    <row r="77" spans="1:19" ht="15" customHeight="1"/>
    <row r="78" spans="1:19" ht="15" customHeight="1"/>
    <row r="79" spans="1:19" ht="15" customHeight="1"/>
    <row r="80" spans="1:19" ht="15" customHeight="1"/>
    <row r="81" ht="15" customHeight="1"/>
  </sheetData>
  <sheetProtection password="879D" sheet="1" objects="1" scenarios="1" selectLockedCells="1"/>
  <mergeCells count="251">
    <mergeCell ref="O72:O73"/>
    <mergeCell ref="R72:R73"/>
    <mergeCell ref="H72:H73"/>
    <mergeCell ref="J72:J73"/>
    <mergeCell ref="K72:K73"/>
    <mergeCell ref="L72:L73"/>
    <mergeCell ref="N72:N73"/>
    <mergeCell ref="J54:J55"/>
    <mergeCell ref="K54:K55"/>
    <mergeCell ref="J57:J58"/>
    <mergeCell ref="K57:K58"/>
    <mergeCell ref="K69:K70"/>
    <mergeCell ref="L69:L70"/>
    <mergeCell ref="J66:J67"/>
    <mergeCell ref="J60:J61"/>
    <mergeCell ref="O69:O70"/>
    <mergeCell ref="R69:R70"/>
    <mergeCell ref="O54:O55"/>
    <mergeCell ref="O60:O61"/>
    <mergeCell ref="R60:R61"/>
    <mergeCell ref="N57:N58"/>
    <mergeCell ref="O57:O58"/>
    <mergeCell ref="R57:R58"/>
    <mergeCell ref="O66:O67"/>
    <mergeCell ref="C72:C73"/>
    <mergeCell ref="D72:D73"/>
    <mergeCell ref="F72:F73"/>
    <mergeCell ref="G72:G73"/>
    <mergeCell ref="L48:L49"/>
    <mergeCell ref="C57:C58"/>
    <mergeCell ref="J48:J49"/>
    <mergeCell ref="K48:K49"/>
    <mergeCell ref="L60:L61"/>
    <mergeCell ref="J69:J70"/>
    <mergeCell ref="C54:C55"/>
    <mergeCell ref="D54:D55"/>
    <mergeCell ref="F54:F55"/>
    <mergeCell ref="G54:G55"/>
    <mergeCell ref="H54:H55"/>
    <mergeCell ref="H69:H70"/>
    <mergeCell ref="D60:D61"/>
    <mergeCell ref="F60:F61"/>
    <mergeCell ref="G60:G61"/>
    <mergeCell ref="H60:H61"/>
    <mergeCell ref="D57:D58"/>
    <mergeCell ref="F57:F58"/>
    <mergeCell ref="G57:G58"/>
    <mergeCell ref="H57:H58"/>
    <mergeCell ref="C60:C61"/>
    <mergeCell ref="N60:N61"/>
    <mergeCell ref="C69:C70"/>
    <mergeCell ref="D69:D70"/>
    <mergeCell ref="F69:F70"/>
    <mergeCell ref="G69:G70"/>
    <mergeCell ref="L66:L67"/>
    <mergeCell ref="N66:N67"/>
    <mergeCell ref="K66:K67"/>
    <mergeCell ref="F66:F67"/>
    <mergeCell ref="G66:G67"/>
    <mergeCell ref="H66:H67"/>
    <mergeCell ref="N69:N70"/>
    <mergeCell ref="C66:C67"/>
    <mergeCell ref="D66:D67"/>
    <mergeCell ref="R66:R67"/>
    <mergeCell ref="N63:N64"/>
    <mergeCell ref="O63:O64"/>
    <mergeCell ref="R63:R64"/>
    <mergeCell ref="D42:D43"/>
    <mergeCell ref="F42:F43"/>
    <mergeCell ref="G42:G43"/>
    <mergeCell ref="H42:H43"/>
    <mergeCell ref="J42:J43"/>
    <mergeCell ref="R54:R55"/>
    <mergeCell ref="D45:D46"/>
    <mergeCell ref="F45:F46"/>
    <mergeCell ref="G45:G46"/>
    <mergeCell ref="H48:H49"/>
    <mergeCell ref="R45:R46"/>
    <mergeCell ref="D48:D49"/>
    <mergeCell ref="F48:F49"/>
    <mergeCell ref="G48:G49"/>
    <mergeCell ref="H45:H46"/>
    <mergeCell ref="J45:J46"/>
    <mergeCell ref="K45:K46"/>
    <mergeCell ref="L45:L46"/>
    <mergeCell ref="N48:N49"/>
    <mergeCell ref="K42:K43"/>
    <mergeCell ref="C51:C52"/>
    <mergeCell ref="D51:D52"/>
    <mergeCell ref="F51:F52"/>
    <mergeCell ref="G51:G52"/>
    <mergeCell ref="H51:H52"/>
    <mergeCell ref="J51:J52"/>
    <mergeCell ref="C42:C43"/>
    <mergeCell ref="C45:C46"/>
    <mergeCell ref="C48:C49"/>
    <mergeCell ref="R51:R52"/>
    <mergeCell ref="L42:L43"/>
    <mergeCell ref="N42:N43"/>
    <mergeCell ref="O42:O43"/>
    <mergeCell ref="R42:R43"/>
    <mergeCell ref="O48:O49"/>
    <mergeCell ref="R48:R49"/>
    <mergeCell ref="N45:N46"/>
    <mergeCell ref="O45:O46"/>
    <mergeCell ref="K39:K40"/>
    <mergeCell ref="N39:N40"/>
    <mergeCell ref="O39:O40"/>
    <mergeCell ref="R39:R40"/>
    <mergeCell ref="N36:N37"/>
    <mergeCell ref="O36:O37"/>
    <mergeCell ref="R36:R37"/>
    <mergeCell ref="N33:N34"/>
    <mergeCell ref="C63:C64"/>
    <mergeCell ref="D63:D64"/>
    <mergeCell ref="F63:F64"/>
    <mergeCell ref="G63:G64"/>
    <mergeCell ref="H63:H64"/>
    <mergeCell ref="J63:J64"/>
    <mergeCell ref="K63:K64"/>
    <mergeCell ref="L63:L64"/>
    <mergeCell ref="K51:K52"/>
    <mergeCell ref="L51:L52"/>
    <mergeCell ref="N51:N52"/>
    <mergeCell ref="N54:N55"/>
    <mergeCell ref="K60:K61"/>
    <mergeCell ref="L57:L58"/>
    <mergeCell ref="L54:L55"/>
    <mergeCell ref="O51:O52"/>
    <mergeCell ref="C39:C40"/>
    <mergeCell ref="O33:O34"/>
    <mergeCell ref="R33:R34"/>
    <mergeCell ref="N30:N31"/>
    <mergeCell ref="O30:O31"/>
    <mergeCell ref="R30:R31"/>
    <mergeCell ref="C33:C34"/>
    <mergeCell ref="D33:D34"/>
    <mergeCell ref="F33:F34"/>
    <mergeCell ref="G33:G34"/>
    <mergeCell ref="H36:H37"/>
    <mergeCell ref="J36:J37"/>
    <mergeCell ref="K36:K37"/>
    <mergeCell ref="L36:L37"/>
    <mergeCell ref="C36:C37"/>
    <mergeCell ref="D36:D37"/>
    <mergeCell ref="F36:F37"/>
    <mergeCell ref="G36:G37"/>
    <mergeCell ref="D39:D40"/>
    <mergeCell ref="F39:F40"/>
    <mergeCell ref="G39:G40"/>
    <mergeCell ref="H39:H40"/>
    <mergeCell ref="J39:J40"/>
    <mergeCell ref="L39:L40"/>
    <mergeCell ref="L33:L34"/>
    <mergeCell ref="C30:C31"/>
    <mergeCell ref="D30:D31"/>
    <mergeCell ref="F30:F31"/>
    <mergeCell ref="G30:G31"/>
    <mergeCell ref="H33:H34"/>
    <mergeCell ref="J33:J34"/>
    <mergeCell ref="K33:K34"/>
    <mergeCell ref="H30:H31"/>
    <mergeCell ref="J30:J31"/>
    <mergeCell ref="K30:K31"/>
    <mergeCell ref="C24:C25"/>
    <mergeCell ref="D24:D25"/>
    <mergeCell ref="F24:F25"/>
    <mergeCell ref="G24:G25"/>
    <mergeCell ref="N24:N25"/>
    <mergeCell ref="O24:O25"/>
    <mergeCell ref="R24:R25"/>
    <mergeCell ref="C27:C28"/>
    <mergeCell ref="D27:D28"/>
    <mergeCell ref="F27:F28"/>
    <mergeCell ref="G27:G28"/>
    <mergeCell ref="H27:H28"/>
    <mergeCell ref="H24:H25"/>
    <mergeCell ref="J24:J25"/>
    <mergeCell ref="L27:L28"/>
    <mergeCell ref="N27:N28"/>
    <mergeCell ref="J27:J28"/>
    <mergeCell ref="K27:K28"/>
    <mergeCell ref="O27:O28"/>
    <mergeCell ref="R27:R28"/>
    <mergeCell ref="C21:C22"/>
    <mergeCell ref="E6:E7"/>
    <mergeCell ref="I6:I7"/>
    <mergeCell ref="C9:C10"/>
    <mergeCell ref="K9:K10"/>
    <mergeCell ref="D9:D10"/>
    <mergeCell ref="H9:H10"/>
    <mergeCell ref="J9:J10"/>
    <mergeCell ref="F9:F10"/>
    <mergeCell ref="G9:G10"/>
    <mergeCell ref="H18:H19"/>
    <mergeCell ref="J18:J19"/>
    <mergeCell ref="K18:K19"/>
    <mergeCell ref="C18:C19"/>
    <mergeCell ref="D18:D19"/>
    <mergeCell ref="F18:F19"/>
    <mergeCell ref="G18:G19"/>
    <mergeCell ref="D21:D22"/>
    <mergeCell ref="F21:F22"/>
    <mergeCell ref="G21:G22"/>
    <mergeCell ref="H21:H22"/>
    <mergeCell ref="J21:J22"/>
    <mergeCell ref="K21:K22"/>
    <mergeCell ref="K6:K7"/>
    <mergeCell ref="R6:R7"/>
    <mergeCell ref="R9:R10"/>
    <mergeCell ref="I4:K4"/>
    <mergeCell ref="M4:O4"/>
    <mergeCell ref="M6:M7"/>
    <mergeCell ref="O6:O7"/>
    <mergeCell ref="L9:L10"/>
    <mergeCell ref="N9:N10"/>
    <mergeCell ref="O9:O10"/>
    <mergeCell ref="C15:C16"/>
    <mergeCell ref="D15:D16"/>
    <mergeCell ref="F15:F16"/>
    <mergeCell ref="G15:G16"/>
    <mergeCell ref="H15:H16"/>
    <mergeCell ref="C12:C13"/>
    <mergeCell ref="D12:D13"/>
    <mergeCell ref="F12:F13"/>
    <mergeCell ref="G12:G13"/>
    <mergeCell ref="H12:H13"/>
    <mergeCell ref="T36:Y36"/>
    <mergeCell ref="J15:J16"/>
    <mergeCell ref="K15:K16"/>
    <mergeCell ref="L15:L16"/>
    <mergeCell ref="N15:N16"/>
    <mergeCell ref="O15:O16"/>
    <mergeCell ref="R15:R16"/>
    <mergeCell ref="K12:K13"/>
    <mergeCell ref="L12:L13"/>
    <mergeCell ref="N12:N13"/>
    <mergeCell ref="O12:O13"/>
    <mergeCell ref="R12:R13"/>
    <mergeCell ref="J12:J13"/>
    <mergeCell ref="L18:L19"/>
    <mergeCell ref="L21:L22"/>
    <mergeCell ref="N21:N22"/>
    <mergeCell ref="O21:O22"/>
    <mergeCell ref="R21:R22"/>
    <mergeCell ref="N18:N19"/>
    <mergeCell ref="O18:O19"/>
    <mergeCell ref="R18:R19"/>
    <mergeCell ref="K24:K25"/>
    <mergeCell ref="L24:L25"/>
    <mergeCell ref="L30:L31"/>
  </mergeCells>
  <phoneticPr fontId="0" type="noConversion"/>
  <conditionalFormatting sqref="R12 R15 R18 R21 R42 R48 R54 R57 R60">
    <cfRule type="cellIs" dxfId="5" priority="1" stopIfTrue="1" operator="lessThan">
      <formula>0</formula>
    </cfRule>
    <cfRule type="cellIs" dxfId="4" priority="2" stopIfTrue="1" operator="greaterThan">
      <formula>0</formula>
    </cfRule>
  </conditionalFormatting>
  <conditionalFormatting sqref="R9 R24 R27 R30 R33 R36 R39 R45 R51 R63 R66 R69 R72">
    <cfRule type="cellIs" dxfId="3" priority="3" stopIfTrue="1" operator="lessThan">
      <formula>0</formula>
    </cfRule>
    <cfRule type="cellIs" dxfId="2" priority="4" stopIfTrue="1" operator="greaterThan">
      <formula>0</formula>
    </cfRule>
  </conditionalFormatting>
  <hyperlinks>
    <hyperlink ref="T36" r:id="rId1"/>
  </hyperlinks>
  <pageMargins left="0.19685039370078741" right="0.19685039370078741" top="0.39370078740157483" bottom="0.39" header="0.15748031496062992" footer="0.21"/>
  <pageSetup paperSize="9" scale="70" orientation="portrait" r:id="rId2"/>
  <headerFooter alignWithMargins="0">
    <oddFooter>&amp;L&amp;"Symbol,Standard"ã&amp;"Arial,Standard" ControllerSpielwiese&amp;Rhttps://www.controllerspielwiese.de/</oddFooter>
  </headerFooter>
  <drawing r:id="rId3"/>
  <legacy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pageSetUpPr fitToPage="1"/>
  </sheetPr>
  <dimension ref="A1:R81"/>
  <sheetViews>
    <sheetView showZeros="0" zoomScaleNormal="100" zoomScaleSheetLayoutView="100" workbookViewId="0"/>
  </sheetViews>
  <sheetFormatPr baseColWidth="10" defaultRowHeight="11.25"/>
  <cols>
    <col min="1" max="1" width="2" style="2" customWidth="1"/>
    <col min="2" max="2" width="4.7109375" style="2" customWidth="1"/>
    <col min="3" max="3" width="11.42578125" style="2"/>
    <col min="4" max="4" width="17.5703125" style="2" bestFit="1" customWidth="1"/>
    <col min="5" max="5" width="2.28515625" style="2" customWidth="1"/>
    <col min="6" max="6" width="35" style="2" bestFit="1" customWidth="1"/>
    <col min="7" max="7" width="2.85546875" style="2" customWidth="1"/>
    <col min="8" max="8" width="14" style="2" bestFit="1" customWidth="1"/>
    <col min="9" max="9" width="2.5703125" style="2" customWidth="1"/>
    <col min="10" max="10" width="11.42578125" style="2"/>
    <col min="11" max="11" width="2.85546875" style="2" customWidth="1"/>
    <col min="12" max="12" width="14" style="2" bestFit="1" customWidth="1"/>
    <col min="13" max="13" width="2.5703125" style="2" customWidth="1"/>
    <col min="14" max="14" width="11.42578125" style="2"/>
    <col min="15" max="15" width="2.28515625" style="2" customWidth="1"/>
    <col min="16" max="16" width="2.140625" style="2" customWidth="1"/>
    <col min="17" max="16384" width="11.42578125" style="2"/>
  </cols>
  <sheetData>
    <row r="1" spans="1:18" ht="6.75" customHeight="1"/>
    <row r="2" spans="1:18" ht="34.5" customHeight="1">
      <c r="B2" s="156" t="s">
        <v>153</v>
      </c>
      <c r="C2" s="157"/>
      <c r="D2" s="157"/>
      <c r="E2" s="157"/>
      <c r="F2" s="157"/>
      <c r="G2" s="157"/>
      <c r="H2" s="157"/>
      <c r="I2" s="157"/>
      <c r="J2" s="157"/>
      <c r="K2" s="157"/>
      <c r="L2" s="157"/>
      <c r="M2" s="157"/>
      <c r="N2" s="157"/>
      <c r="O2" s="157"/>
      <c r="P2" s="157"/>
      <c r="Q2" s="157"/>
      <c r="R2" s="26"/>
    </row>
    <row r="3" spans="1:18" ht="8.25" customHeight="1" thickBot="1"/>
    <row r="4" spans="1:18" ht="24" customHeight="1" thickBot="1">
      <c r="H4" s="233" t="str">
        <f>Kennzahlen!I4</f>
        <v>Vorjahr</v>
      </c>
      <c r="I4" s="234"/>
      <c r="J4" s="235"/>
      <c r="L4" s="233" t="str">
        <f>Kennzahlen!M4</f>
        <v>Jahr</v>
      </c>
      <c r="M4" s="234"/>
      <c r="N4" s="235"/>
    </row>
    <row r="5" spans="1:18" ht="8.1" customHeight="1" thickBot="1">
      <c r="A5" s="6"/>
    </row>
    <row r="6" spans="1:18" ht="13.5" customHeight="1">
      <c r="A6" s="6"/>
      <c r="D6" s="3"/>
      <c r="E6" s="3"/>
      <c r="F6" s="238" t="s">
        <v>6</v>
      </c>
      <c r="G6" s="7"/>
      <c r="H6" s="231" t="s">
        <v>7</v>
      </c>
      <c r="I6" s="7"/>
      <c r="J6" s="231" t="s">
        <v>13</v>
      </c>
      <c r="K6" s="7"/>
      <c r="L6" s="231" t="s">
        <v>7</v>
      </c>
      <c r="M6" s="7"/>
      <c r="N6" s="231" t="s">
        <v>13</v>
      </c>
      <c r="O6" s="9"/>
      <c r="P6" s="10"/>
      <c r="Q6" s="231" t="s">
        <v>39</v>
      </c>
    </row>
    <row r="7" spans="1:18" ht="13.5" customHeight="1" thickBot="1">
      <c r="A7" s="6"/>
      <c r="D7" s="11"/>
      <c r="E7" s="3"/>
      <c r="F7" s="239"/>
      <c r="G7" s="7"/>
      <c r="H7" s="232"/>
      <c r="I7" s="7"/>
      <c r="J7" s="232"/>
      <c r="K7" s="7"/>
      <c r="L7" s="232"/>
      <c r="M7" s="7"/>
      <c r="N7" s="232"/>
      <c r="O7" s="9"/>
      <c r="P7" s="10"/>
      <c r="Q7" s="232"/>
    </row>
    <row r="8" spans="1:18" ht="13.5" thickBot="1">
      <c r="A8" s="6"/>
      <c r="C8" s="27" t="s">
        <v>58</v>
      </c>
      <c r="E8" s="12"/>
      <c r="F8" s="13"/>
      <c r="G8" s="4"/>
      <c r="H8" s="13"/>
      <c r="I8" s="4"/>
      <c r="J8" s="13"/>
      <c r="K8" s="4"/>
      <c r="L8" s="13"/>
      <c r="M8" s="4"/>
      <c r="N8" s="13"/>
      <c r="O8" s="13"/>
      <c r="P8" s="14"/>
      <c r="Q8" s="13"/>
    </row>
    <row r="9" spans="1:18" ht="15" customHeight="1">
      <c r="A9" s="6"/>
      <c r="D9" s="227" t="s">
        <v>58</v>
      </c>
      <c r="E9" s="182" t="s">
        <v>5</v>
      </c>
      <c r="F9" s="229" t="s">
        <v>59</v>
      </c>
      <c r="G9" s="182" t="s">
        <v>5</v>
      </c>
      <c r="H9" s="223" t="s">
        <v>203</v>
      </c>
      <c r="I9" s="182" t="s">
        <v>5</v>
      </c>
      <c r="J9" s="225">
        <f>Strukturbilanz!F10-Strukturbilanz!L13</f>
        <v>2354560.3799999957</v>
      </c>
      <c r="K9" s="182" t="s">
        <v>5</v>
      </c>
      <c r="L9" s="223" t="s">
        <v>202</v>
      </c>
      <c r="M9" s="182" t="s">
        <v>5</v>
      </c>
      <c r="N9" s="225">
        <f>Strukturbilanz!F27-Strukturbilanz!L30</f>
        <v>3483266.7900000014</v>
      </c>
      <c r="O9" s="15"/>
      <c r="P9" s="16"/>
      <c r="Q9" s="236">
        <f>(N9-J9)/J9</f>
        <v>0.47937034003774742</v>
      </c>
    </row>
    <row r="10" spans="1:18" ht="15" customHeight="1" thickBot="1">
      <c r="A10" s="6"/>
      <c r="D10" s="228"/>
      <c r="E10" s="222"/>
      <c r="F10" s="230"/>
      <c r="G10" s="222"/>
      <c r="H10" s="224"/>
      <c r="I10" s="222"/>
      <c r="J10" s="226"/>
      <c r="K10" s="222"/>
      <c r="L10" s="224"/>
      <c r="M10" s="222"/>
      <c r="N10" s="226"/>
      <c r="O10" s="17"/>
      <c r="P10" s="18"/>
      <c r="Q10" s="237"/>
    </row>
    <row r="11" spans="1:18" ht="15" customHeight="1">
      <c r="A11" s="6"/>
    </row>
    <row r="12" spans="1:18" ht="15" customHeight="1" collapsed="1">
      <c r="A12" s="6"/>
    </row>
    <row r="13" spans="1:18" ht="15" customHeight="1">
      <c r="A13" s="6"/>
    </row>
    <row r="14" spans="1:18" ht="15" customHeight="1">
      <c r="A14" s="6"/>
    </row>
    <row r="15" spans="1:18" ht="15" customHeight="1" collapsed="1">
      <c r="A15" s="6"/>
      <c r="B15" s="54" t="s">
        <v>201</v>
      </c>
    </row>
    <row r="16" spans="1:18" ht="15" customHeight="1">
      <c r="A16" s="6"/>
      <c r="B16" s="221" t="s">
        <v>204</v>
      </c>
      <c r="C16" s="221"/>
      <c r="D16" s="221"/>
      <c r="E16" s="221"/>
      <c r="F16" s="221"/>
    </row>
    <row r="17" spans="1:2" ht="15" customHeight="1">
      <c r="A17" s="6"/>
      <c r="B17" s="51"/>
    </row>
    <row r="18" spans="1:2" ht="15" customHeight="1" collapsed="1">
      <c r="A18" s="6"/>
    </row>
    <row r="19" spans="1:2" ht="15" customHeight="1">
      <c r="A19" s="6"/>
    </row>
    <row r="20" spans="1:2" ht="15" customHeight="1">
      <c r="A20" s="6"/>
    </row>
    <row r="21" spans="1:2" ht="15" customHeight="1" collapsed="1">
      <c r="A21" s="6"/>
    </row>
    <row r="22" spans="1:2" ht="15" customHeight="1">
      <c r="A22" s="6"/>
    </row>
    <row r="23" spans="1:2" ht="15" customHeight="1">
      <c r="A23" s="6"/>
    </row>
    <row r="24" spans="1:2" ht="15" customHeight="1" collapsed="1">
      <c r="A24" s="6"/>
    </row>
    <row r="25" spans="1:2" ht="15" customHeight="1">
      <c r="A25" s="6"/>
    </row>
    <row r="26" spans="1:2" ht="15" customHeight="1">
      <c r="A26" s="6"/>
    </row>
    <row r="27" spans="1:2" ht="15" customHeight="1" collapsed="1">
      <c r="A27" s="6"/>
    </row>
    <row r="28" spans="1:2" ht="15" customHeight="1">
      <c r="A28" s="6"/>
    </row>
    <row r="29" spans="1:2" ht="15" customHeight="1">
      <c r="A29" s="6"/>
    </row>
    <row r="30" spans="1:2" ht="15" customHeight="1" collapsed="1">
      <c r="A30" s="6"/>
    </row>
    <row r="31" spans="1:2" ht="15" customHeight="1">
      <c r="A31" s="6"/>
    </row>
    <row r="32" spans="1:2" ht="15" customHeight="1">
      <c r="A32" s="6"/>
    </row>
    <row r="33" spans="1:1" ht="15" customHeight="1" collapsed="1">
      <c r="A33" s="6"/>
    </row>
    <row r="34" spans="1:1" ht="15" customHeight="1">
      <c r="A34" s="6"/>
    </row>
    <row r="35" spans="1:1" ht="15" customHeight="1">
      <c r="A35" s="6"/>
    </row>
    <row r="36" spans="1:1" ht="15" customHeight="1" collapsed="1">
      <c r="A36" s="6"/>
    </row>
    <row r="37" spans="1:1" ht="15" customHeight="1">
      <c r="A37" s="6"/>
    </row>
    <row r="38" spans="1:1" ht="15" customHeight="1">
      <c r="A38" s="6"/>
    </row>
    <row r="39" spans="1:1" ht="15" customHeight="1" collapsed="1">
      <c r="A39" s="6"/>
    </row>
    <row r="40" spans="1:1" ht="15" customHeight="1">
      <c r="A40" s="6"/>
    </row>
    <row r="41" spans="1:1" ht="15" customHeight="1">
      <c r="A41" s="6"/>
    </row>
    <row r="42" spans="1:1" ht="15" customHeight="1" collapsed="1">
      <c r="A42" s="6"/>
    </row>
    <row r="43" spans="1:1" ht="15" customHeight="1">
      <c r="A43" s="6"/>
    </row>
    <row r="44" spans="1:1" ht="15" customHeight="1">
      <c r="A44" s="6"/>
    </row>
    <row r="45" spans="1:1" s="53" customFormat="1" ht="15" customHeight="1" collapsed="1">
      <c r="A45" s="52"/>
    </row>
    <row r="46" spans="1:1" s="53" customFormat="1" ht="15" customHeight="1">
      <c r="A46" s="52"/>
    </row>
    <row r="47" spans="1:1" ht="15" customHeight="1">
      <c r="A47" s="6"/>
    </row>
    <row r="48" spans="1:1" s="53" customFormat="1" ht="15" customHeight="1" collapsed="1">
      <c r="A48" s="52"/>
    </row>
    <row r="49" spans="1:1" s="53" customFormat="1" ht="15" customHeight="1">
      <c r="A49" s="52"/>
    </row>
    <row r="50" spans="1:1" ht="15" customHeight="1">
      <c r="A50" s="6"/>
    </row>
    <row r="51" spans="1:1" ht="15" customHeight="1">
      <c r="A51" s="6"/>
    </row>
    <row r="52" spans="1:1" ht="15" customHeight="1">
      <c r="A52" s="6"/>
    </row>
    <row r="53" spans="1:1" ht="15" customHeight="1">
      <c r="A53" s="6"/>
    </row>
    <row r="54" spans="1:1" ht="15" customHeight="1" collapsed="1">
      <c r="A54" s="6"/>
    </row>
    <row r="55" spans="1:1" ht="15" customHeight="1">
      <c r="A55" s="6"/>
    </row>
    <row r="56" spans="1:1" ht="15" customHeight="1">
      <c r="A56" s="6"/>
    </row>
    <row r="57" spans="1:1" ht="15" customHeight="1" collapsed="1">
      <c r="A57" s="6"/>
    </row>
    <row r="58" spans="1:1" ht="15" customHeight="1">
      <c r="A58" s="6"/>
    </row>
    <row r="59" spans="1:1" ht="15" customHeight="1">
      <c r="A59" s="6"/>
    </row>
    <row r="60" spans="1:1" s="53" customFormat="1" ht="15" customHeight="1" collapsed="1">
      <c r="A60" s="52"/>
    </row>
    <row r="61" spans="1:1" s="53" customFormat="1" ht="15" customHeight="1">
      <c r="A61" s="52"/>
    </row>
    <row r="62" spans="1:1" ht="15" customHeight="1">
      <c r="A62" s="6"/>
    </row>
    <row r="63" spans="1:1" ht="15" customHeight="1" collapsed="1">
      <c r="A63" s="6"/>
    </row>
    <row r="64" spans="1:1" ht="15" customHeight="1">
      <c r="A64" s="6"/>
    </row>
    <row r="65" spans="1:1" ht="15" customHeight="1">
      <c r="A65" s="6"/>
    </row>
    <row r="66" spans="1:1" ht="15" customHeight="1">
      <c r="A66" s="6"/>
    </row>
    <row r="67" spans="1:1" ht="15" customHeight="1">
      <c r="A67" s="6"/>
    </row>
    <row r="68" spans="1:1" ht="15" customHeight="1">
      <c r="A68" s="6"/>
    </row>
    <row r="69" spans="1:1" ht="15" customHeight="1" collapsed="1">
      <c r="A69" s="6"/>
    </row>
    <row r="70" spans="1:1" ht="15" customHeight="1">
      <c r="A70" s="6"/>
    </row>
    <row r="71" spans="1:1" ht="15" customHeight="1">
      <c r="A71" s="6"/>
    </row>
    <row r="72" spans="1:1" s="53" customFormat="1" ht="15" customHeight="1">
      <c r="A72" s="52"/>
    </row>
    <row r="73" spans="1:1" s="53" customFormat="1" ht="15" customHeight="1"/>
    <row r="74" spans="1:1" ht="15" customHeight="1"/>
    <row r="75" spans="1:1" ht="15" customHeight="1"/>
    <row r="76" spans="1:1" ht="15" customHeight="1"/>
    <row r="77" spans="1:1" ht="15" customHeight="1"/>
    <row r="78" spans="1:1" ht="15" customHeight="1"/>
    <row r="79" spans="1:1" ht="15" customHeight="1"/>
    <row r="80" spans="1:1" ht="15" customHeight="1"/>
    <row r="81" ht="15" customHeight="1"/>
  </sheetData>
  <sheetProtection password="879D" sheet="1" objects="1" scenarios="1"/>
  <mergeCells count="21">
    <mergeCell ref="F6:F7"/>
    <mergeCell ref="H6:H7"/>
    <mergeCell ref="J6:J7"/>
    <mergeCell ref="L6:L7"/>
    <mergeCell ref="N6:N7"/>
    <mergeCell ref="Q6:Q7"/>
    <mergeCell ref="H4:J4"/>
    <mergeCell ref="L4:N4"/>
    <mergeCell ref="J9:J10"/>
    <mergeCell ref="Q9:Q10"/>
    <mergeCell ref="B16:F16"/>
    <mergeCell ref="K9:K10"/>
    <mergeCell ref="L9:L10"/>
    <mergeCell ref="M9:M10"/>
    <mergeCell ref="N9:N10"/>
    <mergeCell ref="D9:D10"/>
    <mergeCell ref="E9:E10"/>
    <mergeCell ref="F9:F10"/>
    <mergeCell ref="G9:G10"/>
    <mergeCell ref="H9:H10"/>
    <mergeCell ref="I9:I10"/>
  </mergeCells>
  <conditionalFormatting sqref="Q9:Q10">
    <cfRule type="cellIs" dxfId="1" priority="1" stopIfTrue="1" operator="greaterThan">
      <formula>0</formula>
    </cfRule>
    <cfRule type="cellIs" dxfId="0" priority="2" stopIfTrue="1" operator="lessThan">
      <formula>0</formula>
    </cfRule>
  </conditionalFormatting>
  <hyperlinks>
    <hyperlink ref="B16:F16" r:id="rId1" display="https://www.controllerspielwiese.de/inhalte/toolbox/bilanzkennzahlen.php"/>
  </hyperlinks>
  <pageMargins left="0.54" right="0.79" top="0.31496062992125984" bottom="0.39" header="0.31496062992125984" footer="0.24"/>
  <pageSetup paperSize="9" scale="90" orientation="landscape" r:id="rId2"/>
  <headerFooter alignWithMargins="0">
    <oddFooter>&amp;L&amp;"Symbol,Standard"ã&amp;"Arial,Standard" ControllerSpielwiese&amp;Rhttp://www.controllerspielwiese.de/</oddFooter>
  </headerFooter>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pageSetUpPr fitToPage="1"/>
  </sheetPr>
  <dimension ref="A1:Z41"/>
  <sheetViews>
    <sheetView showGridLines="0" showZeros="0" zoomScaleNormal="100" zoomScaleSheetLayoutView="100" workbookViewId="0"/>
  </sheetViews>
  <sheetFormatPr baseColWidth="10" defaultRowHeight="12.75"/>
  <cols>
    <col min="1" max="1" width="2" style="118" customWidth="1"/>
    <col min="2" max="3" width="8.7109375" style="128" customWidth="1"/>
    <col min="4" max="5" width="4.28515625" style="128" customWidth="1"/>
    <col min="6" max="7" width="8.7109375" style="128" customWidth="1"/>
    <col min="8" max="9" width="4.28515625" style="128" customWidth="1"/>
    <col min="10" max="11" width="8.7109375" style="128" customWidth="1"/>
    <col min="12" max="13" width="4.28515625" style="128" customWidth="1"/>
    <col min="14" max="15" width="8.7109375" style="128" customWidth="1"/>
    <col min="16" max="17" width="4.28515625" style="128" customWidth="1"/>
    <col min="18" max="19" width="8.7109375" style="128" customWidth="1"/>
    <col min="20" max="21" width="4.28515625" style="128" customWidth="1"/>
    <col min="22" max="23" width="8.7109375" style="128" customWidth="1"/>
    <col min="24" max="24" width="11.42578125" style="118"/>
    <col min="25" max="26" width="15.85546875" style="118" bestFit="1" customWidth="1"/>
    <col min="27" max="16384" width="11.42578125" style="118"/>
  </cols>
  <sheetData>
    <row r="1" spans="1:26" ht="6.75" customHeight="1"/>
    <row r="2" spans="1:26" ht="42" customHeight="1">
      <c r="B2" s="154" t="s">
        <v>187</v>
      </c>
      <c r="C2" s="155"/>
      <c r="D2" s="155"/>
      <c r="E2" s="155"/>
      <c r="F2" s="155"/>
      <c r="G2" s="155"/>
      <c r="H2" s="155"/>
      <c r="I2" s="158"/>
      <c r="J2" s="158"/>
      <c r="K2" s="158"/>
      <c r="L2" s="158"/>
      <c r="M2" s="158"/>
      <c r="N2" s="158"/>
      <c r="O2" s="158"/>
      <c r="P2" s="158"/>
      <c r="Q2" s="158"/>
      <c r="R2" s="158"/>
      <c r="S2" s="158"/>
      <c r="T2" s="158"/>
      <c r="U2" s="158"/>
      <c r="V2" s="158"/>
      <c r="W2" s="158"/>
      <c r="X2" s="119"/>
    </row>
    <row r="3" spans="1:26">
      <c r="B3" s="84"/>
      <c r="C3" s="84"/>
      <c r="D3" s="84"/>
      <c r="E3" s="84"/>
      <c r="F3" s="84"/>
      <c r="G3" s="84"/>
      <c r="H3" s="84"/>
      <c r="I3" s="84"/>
      <c r="J3" s="84"/>
      <c r="K3" s="84"/>
      <c r="L3" s="84"/>
      <c r="M3" s="84"/>
      <c r="N3" s="84"/>
      <c r="O3" s="84"/>
      <c r="P3" s="84"/>
      <c r="Q3" s="84"/>
      <c r="R3" s="84"/>
      <c r="S3" s="84"/>
      <c r="T3" s="84"/>
      <c r="U3" s="84"/>
      <c r="V3" s="84"/>
      <c r="W3" s="84"/>
    </row>
    <row r="4" spans="1:26" ht="16.5" customHeight="1">
      <c r="A4" s="120"/>
      <c r="B4" s="85" t="s">
        <v>174</v>
      </c>
      <c r="C4" s="84"/>
      <c r="D4" s="84"/>
      <c r="E4" s="84"/>
      <c r="F4" s="84"/>
      <c r="G4" s="84"/>
      <c r="H4" s="84"/>
      <c r="I4" s="84"/>
      <c r="J4" s="84"/>
      <c r="K4" s="84"/>
      <c r="L4" s="84"/>
      <c r="M4" s="84"/>
      <c r="N4" s="84"/>
      <c r="O4" s="84"/>
      <c r="P4" s="84"/>
      <c r="Q4" s="84"/>
      <c r="R4" s="84"/>
      <c r="S4" s="84"/>
      <c r="T4" s="84"/>
      <c r="U4" s="84"/>
      <c r="V4" s="84"/>
      <c r="W4" s="84"/>
    </row>
    <row r="5" spans="1:26" s="122" customFormat="1" ht="15" customHeight="1" collapsed="1">
      <c r="A5" s="121"/>
      <c r="B5" s="84"/>
      <c r="C5" s="84"/>
      <c r="D5" s="84"/>
      <c r="E5" s="84"/>
      <c r="F5" s="84"/>
      <c r="G5" s="84"/>
      <c r="H5" s="84"/>
      <c r="I5" s="84"/>
      <c r="J5" s="84"/>
      <c r="K5" s="84"/>
      <c r="L5" s="84"/>
      <c r="M5" s="84"/>
      <c r="N5" s="84"/>
      <c r="O5" s="84"/>
      <c r="P5" s="84"/>
      <c r="Q5" s="84"/>
      <c r="R5" s="84"/>
      <c r="S5" s="84"/>
      <c r="T5" s="84"/>
      <c r="U5" s="84"/>
      <c r="V5" s="84"/>
      <c r="W5" s="84"/>
    </row>
    <row r="6" spans="1:26" s="122" customFormat="1" ht="15" customHeight="1">
      <c r="A6" s="121"/>
      <c r="B6" s="86" t="s">
        <v>175</v>
      </c>
      <c r="C6" s="87"/>
      <c r="D6" s="87"/>
      <c r="E6" s="87"/>
      <c r="F6" s="88"/>
      <c r="G6" s="84"/>
      <c r="H6" s="84"/>
      <c r="I6" s="84"/>
      <c r="J6" s="84"/>
      <c r="K6" s="84"/>
      <c r="L6" s="84"/>
      <c r="M6" s="84"/>
      <c r="N6" s="84"/>
      <c r="O6" s="84"/>
      <c r="P6" s="84"/>
      <c r="Q6" s="84"/>
      <c r="R6" s="89" t="s">
        <v>173</v>
      </c>
      <c r="S6" s="90"/>
      <c r="T6" s="91"/>
      <c r="U6" s="84"/>
      <c r="V6" s="84"/>
      <c r="W6" s="84"/>
    </row>
    <row r="7" spans="1:26" s="99" customFormat="1" ht="15" customHeight="1">
      <c r="A7" s="123"/>
      <c r="B7" s="92" t="s">
        <v>193</v>
      </c>
      <c r="C7" s="87"/>
      <c r="D7" s="240" t="s">
        <v>178</v>
      </c>
      <c r="E7" s="240"/>
      <c r="F7" s="93"/>
      <c r="G7" s="84"/>
      <c r="H7" s="84"/>
      <c r="I7" s="84"/>
      <c r="J7" s="84"/>
      <c r="K7" s="84"/>
      <c r="L7" s="84"/>
      <c r="M7" s="84"/>
      <c r="N7" s="84"/>
      <c r="O7" s="84"/>
      <c r="P7" s="94"/>
      <c r="Q7" s="95"/>
      <c r="R7" s="96">
        <f>GuV!E21+GuV!E23+GuV!E29+GuV!E31</f>
        <v>31947099.859999999</v>
      </c>
      <c r="S7" s="97">
        <f>GuV!L21+GuV!L23+GuV!L29+GuV!L31</f>
        <v>29550370.34</v>
      </c>
      <c r="T7" s="91"/>
      <c r="U7" s="84"/>
      <c r="V7" s="84"/>
      <c r="W7" s="84"/>
    </row>
    <row r="8" spans="1:26" s="99" customFormat="1" ht="15" customHeight="1">
      <c r="A8" s="123"/>
      <c r="B8" s="98" t="s">
        <v>194</v>
      </c>
      <c r="C8" s="84"/>
      <c r="D8" s="241" t="s">
        <v>179</v>
      </c>
      <c r="E8" s="241"/>
      <c r="F8" s="93"/>
      <c r="G8" s="84"/>
      <c r="H8" s="84"/>
      <c r="I8" s="84"/>
      <c r="J8" s="84"/>
      <c r="K8" s="84"/>
      <c r="L8" s="84"/>
      <c r="M8" s="84"/>
      <c r="N8" s="84"/>
      <c r="O8" s="84"/>
      <c r="P8" s="94"/>
      <c r="Q8" s="84"/>
      <c r="R8" s="84"/>
      <c r="S8" s="84"/>
      <c r="T8" s="84"/>
      <c r="U8" s="84"/>
      <c r="V8" s="84"/>
      <c r="W8" s="84"/>
    </row>
    <row r="9" spans="1:26" s="99" customFormat="1" ht="15" customHeight="1">
      <c r="A9" s="123"/>
      <c r="B9" s="98"/>
      <c r="C9" s="84"/>
      <c r="D9" s="84"/>
      <c r="F9" s="93"/>
      <c r="G9" s="84"/>
      <c r="H9" s="84"/>
      <c r="I9" s="84"/>
      <c r="J9" s="84"/>
      <c r="K9" s="84"/>
      <c r="L9" s="84"/>
      <c r="M9" s="84"/>
      <c r="N9" s="84"/>
      <c r="O9" s="84"/>
      <c r="P9" s="94"/>
      <c r="Q9" s="84"/>
      <c r="R9" s="84"/>
      <c r="S9" s="84"/>
      <c r="T9" s="84"/>
      <c r="U9" s="84"/>
      <c r="V9" s="84"/>
      <c r="W9" s="84"/>
    </row>
    <row r="10" spans="1:26" s="99" customFormat="1" ht="15" customHeight="1">
      <c r="A10" s="123"/>
      <c r="B10" s="98" t="s">
        <v>195</v>
      </c>
      <c r="C10" s="84"/>
      <c r="D10" s="240" t="s">
        <v>188</v>
      </c>
      <c r="E10" s="240"/>
      <c r="F10" s="93"/>
      <c r="G10" s="84"/>
      <c r="H10" s="84"/>
      <c r="I10" s="84"/>
      <c r="J10" s="84"/>
      <c r="K10" s="84"/>
      <c r="L10" s="84"/>
      <c r="M10" s="84"/>
      <c r="N10" s="89" t="s">
        <v>176</v>
      </c>
      <c r="O10" s="90"/>
      <c r="P10" s="100"/>
      <c r="Q10" s="84"/>
      <c r="R10" s="84"/>
      <c r="S10" s="84"/>
      <c r="T10" s="84"/>
      <c r="U10" s="84"/>
      <c r="V10" s="89" t="s">
        <v>177</v>
      </c>
      <c r="W10" s="90"/>
    </row>
    <row r="11" spans="1:26" s="99" customFormat="1" ht="15" customHeight="1" collapsed="1">
      <c r="A11" s="123"/>
      <c r="B11" s="98" t="s">
        <v>196</v>
      </c>
      <c r="C11" s="84"/>
      <c r="D11" s="242" t="s">
        <v>76</v>
      </c>
      <c r="E11" s="242"/>
      <c r="F11" s="93"/>
      <c r="G11" s="84"/>
      <c r="H11" s="84"/>
      <c r="I11" s="84"/>
      <c r="J11" s="84"/>
      <c r="K11" s="84"/>
      <c r="L11" s="94"/>
      <c r="M11" s="95"/>
      <c r="N11" s="112">
        <f>R15-R7</f>
        <v>25562643.220000006</v>
      </c>
      <c r="O11" s="113">
        <f>S15-S7</f>
        <v>24428829.529999997</v>
      </c>
      <c r="P11" s="101"/>
      <c r="Q11" s="84"/>
      <c r="R11" s="84"/>
      <c r="S11" s="84"/>
      <c r="T11" s="94"/>
      <c r="U11" s="95"/>
      <c r="V11" s="96">
        <f>57509743.08*100/98.8</f>
        <v>58208241.983805671</v>
      </c>
      <c r="W11" s="97">
        <f>53979199.87*100/98.62</f>
        <v>54734536.47333198</v>
      </c>
      <c r="Y11" s="124"/>
      <c r="Z11" s="124"/>
    </row>
    <row r="12" spans="1:26" s="99" customFormat="1" ht="15" customHeight="1">
      <c r="A12" s="123"/>
      <c r="B12" s="93"/>
      <c r="C12" s="84"/>
      <c r="D12" s="84"/>
      <c r="E12" s="84"/>
      <c r="F12" s="84"/>
      <c r="G12" s="84"/>
      <c r="H12" s="84"/>
      <c r="I12" s="84"/>
      <c r="J12" s="84"/>
      <c r="K12" s="84"/>
      <c r="L12" s="94"/>
      <c r="M12" s="84"/>
      <c r="N12" s="91"/>
      <c r="O12" s="91"/>
      <c r="P12" s="94"/>
      <c r="Q12" s="84"/>
      <c r="R12" s="84"/>
      <c r="S12" s="84"/>
      <c r="T12" s="94"/>
      <c r="U12" s="84"/>
      <c r="V12" s="84"/>
      <c r="W12" s="84"/>
      <c r="Y12" s="124"/>
      <c r="Z12" s="124"/>
    </row>
    <row r="13" spans="1:26" s="99" customFormat="1" ht="15" customHeight="1">
      <c r="A13" s="123"/>
      <c r="B13" s="93"/>
      <c r="C13" s="84"/>
      <c r="D13" s="84"/>
      <c r="E13" s="84"/>
      <c r="F13" s="84"/>
      <c r="G13" s="84"/>
      <c r="H13" s="84"/>
      <c r="I13" s="84"/>
      <c r="J13" s="84"/>
      <c r="K13" s="84"/>
      <c r="L13" s="94"/>
      <c r="M13" s="84"/>
      <c r="N13" s="91"/>
      <c r="O13" s="91"/>
      <c r="P13" s="94"/>
      <c r="Q13" s="84"/>
      <c r="R13" s="84"/>
      <c r="S13" s="84"/>
      <c r="T13" s="94"/>
      <c r="U13" s="84"/>
      <c r="V13" s="84"/>
      <c r="W13" s="84"/>
      <c r="Y13" s="124"/>
      <c r="Z13" s="124"/>
    </row>
    <row r="14" spans="1:26" s="99" customFormat="1" ht="15" customHeight="1" collapsed="1">
      <c r="A14" s="123"/>
      <c r="B14" s="93"/>
      <c r="C14" s="84"/>
      <c r="D14" s="84"/>
      <c r="E14" s="84"/>
      <c r="F14" s="84"/>
      <c r="G14" s="102"/>
      <c r="H14" s="84"/>
      <c r="I14" s="84"/>
      <c r="J14" s="89" t="s">
        <v>180</v>
      </c>
      <c r="K14" s="90"/>
      <c r="L14" s="100"/>
      <c r="M14" s="84"/>
      <c r="N14" s="84"/>
      <c r="O14" s="84"/>
      <c r="P14" s="94"/>
      <c r="Q14" s="100"/>
      <c r="R14" s="89" t="s">
        <v>181</v>
      </c>
      <c r="S14" s="90"/>
      <c r="T14" s="100"/>
      <c r="U14" s="84"/>
      <c r="V14" s="84"/>
      <c r="W14" s="84"/>
      <c r="Y14" s="124"/>
      <c r="Z14" s="124"/>
    </row>
    <row r="15" spans="1:26" s="99" customFormat="1" ht="15" customHeight="1">
      <c r="A15" s="123"/>
      <c r="B15" s="93"/>
      <c r="C15" s="84"/>
      <c r="D15" s="84"/>
      <c r="E15" s="84"/>
      <c r="F15" s="84"/>
      <c r="G15" s="102"/>
      <c r="H15" s="94"/>
      <c r="I15" s="95"/>
      <c r="J15" s="112">
        <f>N11-N19</f>
        <v>1460888.7100000046</v>
      </c>
      <c r="K15" s="113">
        <f>O11-O19</f>
        <v>1119646.8200000003</v>
      </c>
      <c r="L15" s="101"/>
      <c r="M15" s="84"/>
      <c r="N15" s="84"/>
      <c r="O15" s="84"/>
      <c r="P15" s="84"/>
      <c r="Q15" s="84"/>
      <c r="R15" s="112">
        <f>V11-(V19*V11)</f>
        <v>57509743.080000006</v>
      </c>
      <c r="S15" s="113">
        <f>W11-(W19*W11)</f>
        <v>53979199.869999997</v>
      </c>
      <c r="T15" s="101"/>
      <c r="U15" s="84"/>
      <c r="V15" s="84"/>
      <c r="W15" s="84"/>
      <c r="Y15" s="124"/>
      <c r="Z15" s="124"/>
    </row>
    <row r="16" spans="1:26" s="99" customFormat="1" ht="15" customHeight="1">
      <c r="A16" s="123"/>
      <c r="B16" s="84"/>
      <c r="C16" s="84"/>
      <c r="D16" s="84"/>
      <c r="E16" s="84"/>
      <c r="F16" s="84"/>
      <c r="G16" s="84"/>
      <c r="H16" s="94"/>
      <c r="I16" s="84"/>
      <c r="J16" s="84"/>
      <c r="K16" s="84"/>
      <c r="L16" s="94"/>
      <c r="M16" s="84"/>
      <c r="N16" s="84"/>
      <c r="O16" s="84"/>
      <c r="P16" s="84"/>
      <c r="Q16" s="84"/>
      <c r="R16" s="103"/>
      <c r="S16" s="84"/>
      <c r="T16" s="94"/>
      <c r="U16" s="84"/>
      <c r="V16" s="84"/>
      <c r="W16" s="84"/>
      <c r="Y16" s="124"/>
      <c r="Z16" s="124"/>
    </row>
    <row r="17" spans="1:26" s="122" customFormat="1" ht="15" customHeight="1" collapsed="1">
      <c r="A17" s="121"/>
      <c r="B17" s="84"/>
      <c r="C17" s="84"/>
      <c r="D17" s="84"/>
      <c r="E17" s="84"/>
      <c r="F17" s="84"/>
      <c r="G17" s="84"/>
      <c r="H17" s="94"/>
      <c r="I17" s="84"/>
      <c r="J17" s="84"/>
      <c r="K17" s="84"/>
      <c r="L17" s="94"/>
      <c r="M17" s="84"/>
      <c r="N17" s="84"/>
      <c r="O17" s="84"/>
      <c r="P17" s="84"/>
      <c r="Q17" s="84"/>
      <c r="R17" s="104"/>
      <c r="S17" s="84"/>
      <c r="T17" s="94"/>
      <c r="U17" s="84"/>
      <c r="V17" s="84"/>
      <c r="W17" s="84"/>
      <c r="Y17" s="125"/>
      <c r="Z17" s="125"/>
    </row>
    <row r="18" spans="1:26" s="122" customFormat="1" ht="15" customHeight="1">
      <c r="A18" s="121"/>
      <c r="B18" s="84"/>
      <c r="C18" s="84"/>
      <c r="D18" s="84"/>
      <c r="E18" s="84"/>
      <c r="F18" s="89" t="s">
        <v>207</v>
      </c>
      <c r="G18" s="90"/>
      <c r="H18" s="100"/>
      <c r="I18" s="84"/>
      <c r="J18" s="84"/>
      <c r="K18" s="84"/>
      <c r="L18" s="94"/>
      <c r="M18" s="100"/>
      <c r="N18" s="89" t="s">
        <v>32</v>
      </c>
      <c r="O18" s="90"/>
      <c r="P18" s="91"/>
      <c r="Q18" s="84"/>
      <c r="R18" s="104"/>
      <c r="S18" s="84"/>
      <c r="T18" s="94"/>
      <c r="U18" s="100"/>
      <c r="V18" s="89" t="s">
        <v>182</v>
      </c>
      <c r="W18" s="90"/>
    </row>
    <row r="19" spans="1:26" s="99" customFormat="1" ht="15" customHeight="1">
      <c r="A19" s="123"/>
      <c r="B19" s="84"/>
      <c r="C19" s="84"/>
      <c r="D19" s="94"/>
      <c r="E19" s="95"/>
      <c r="F19" s="114">
        <f>J15/J23</f>
        <v>2.5402455858093611E-2</v>
      </c>
      <c r="G19" s="115">
        <f>K15/K23</f>
        <v>2.074219000460335E-2</v>
      </c>
      <c r="H19" s="101"/>
      <c r="I19" s="84"/>
      <c r="J19" s="84"/>
      <c r="K19" s="84"/>
      <c r="L19" s="84"/>
      <c r="M19" s="84"/>
      <c r="N19" s="96">
        <f>GuV!E34+GuV!E37+GuV!E44+GuV!E46+GuV!G49+GuV!I59-GuV!G64+GuV!G66</f>
        <v>24101754.510000002</v>
      </c>
      <c r="O19" s="97">
        <f>GuV!L34+GuV!L37+GuV!L44+GuV!L46+GuV!L49+GuV!L59-GuV!L64+GuV!L66</f>
        <v>23309182.709999997</v>
      </c>
      <c r="P19" s="91"/>
      <c r="Q19" s="84"/>
      <c r="R19" s="104"/>
      <c r="S19" s="84"/>
      <c r="T19" s="84"/>
      <c r="U19" s="84"/>
      <c r="V19" s="105">
        <v>1.2E-2</v>
      </c>
      <c r="W19" s="106">
        <v>1.38E-2</v>
      </c>
    </row>
    <row r="20" spans="1:26" s="99" customFormat="1" ht="15" customHeight="1" collapsed="1">
      <c r="A20" s="123"/>
      <c r="B20" s="84"/>
      <c r="C20" s="84"/>
      <c r="D20" s="94"/>
      <c r="E20" s="84"/>
      <c r="F20" s="84"/>
      <c r="G20" s="84"/>
      <c r="H20" s="94"/>
      <c r="I20" s="84"/>
      <c r="J20" s="84"/>
      <c r="K20" s="84"/>
      <c r="L20" s="84"/>
      <c r="M20" s="84"/>
      <c r="N20" s="84"/>
      <c r="O20" s="84"/>
      <c r="P20" s="84"/>
      <c r="Q20" s="84"/>
      <c r="R20" s="104"/>
      <c r="S20" s="84"/>
      <c r="T20" s="84"/>
      <c r="U20" s="84"/>
      <c r="V20" s="84"/>
      <c r="W20" s="84"/>
    </row>
    <row r="21" spans="1:26" s="99" customFormat="1" ht="15" customHeight="1">
      <c r="A21" s="123"/>
      <c r="B21" s="84"/>
      <c r="C21" s="84"/>
      <c r="D21" s="94"/>
      <c r="E21" s="84"/>
      <c r="F21" s="84"/>
      <c r="G21" s="84"/>
      <c r="H21" s="94"/>
      <c r="I21" s="84"/>
      <c r="J21" s="84"/>
      <c r="K21" s="84"/>
      <c r="L21" s="84"/>
      <c r="M21" s="84"/>
      <c r="N21" s="84"/>
      <c r="O21" s="84"/>
      <c r="P21" s="84"/>
      <c r="Q21" s="84"/>
      <c r="R21" s="104"/>
      <c r="S21" s="84"/>
      <c r="T21" s="84"/>
      <c r="U21" s="84"/>
      <c r="V21" s="84"/>
      <c r="W21" s="84"/>
    </row>
    <row r="22" spans="1:26" s="99" customFormat="1" ht="15" customHeight="1">
      <c r="A22" s="123"/>
      <c r="B22" s="89" t="s">
        <v>183</v>
      </c>
      <c r="C22" s="90"/>
      <c r="D22" s="100"/>
      <c r="E22" s="91"/>
      <c r="F22" s="84"/>
      <c r="G22" s="84"/>
      <c r="H22" s="91"/>
      <c r="I22" s="101"/>
      <c r="J22" s="89" t="s">
        <v>181</v>
      </c>
      <c r="K22" s="90"/>
      <c r="L22" s="107"/>
      <c r="M22" s="108"/>
      <c r="N22" s="108"/>
      <c r="O22" s="108"/>
      <c r="P22" s="108"/>
      <c r="Q22" s="108"/>
      <c r="R22" s="109"/>
      <c r="S22" s="84"/>
      <c r="T22" s="84"/>
      <c r="U22" s="84"/>
      <c r="V22" s="84"/>
      <c r="W22" s="84"/>
    </row>
    <row r="23" spans="1:26" s="99" customFormat="1" ht="15" customHeight="1">
      <c r="A23" s="123"/>
      <c r="B23" s="114">
        <f>F19*F27</f>
        <v>8.0966698776796256E-2</v>
      </c>
      <c r="C23" s="115">
        <f>G19*G27</f>
        <v>6.1096849221543972E-2</v>
      </c>
      <c r="D23" s="91"/>
      <c r="E23" s="110"/>
      <c r="F23" s="84"/>
      <c r="G23" s="84"/>
      <c r="H23" s="84"/>
      <c r="I23" s="84"/>
      <c r="J23" s="112">
        <f>R15</f>
        <v>57509743.080000006</v>
      </c>
      <c r="K23" s="113">
        <f>S15</f>
        <v>53979199.869999997</v>
      </c>
      <c r="L23" s="91"/>
      <c r="M23" s="84"/>
      <c r="N23" s="84"/>
      <c r="O23" s="84"/>
      <c r="P23" s="84"/>
      <c r="Q23" s="84"/>
      <c r="R23" s="84"/>
      <c r="S23" s="84"/>
      <c r="T23" s="84"/>
      <c r="U23" s="84"/>
      <c r="V23" s="84"/>
      <c r="W23" s="84"/>
    </row>
    <row r="24" spans="1:26" s="99" customFormat="1" ht="15" customHeight="1">
      <c r="A24" s="123"/>
      <c r="B24" s="84"/>
      <c r="C24" s="84"/>
      <c r="D24" s="84"/>
      <c r="E24" s="110"/>
      <c r="F24" s="84"/>
      <c r="G24" s="84"/>
      <c r="H24" s="94"/>
      <c r="I24" s="111"/>
      <c r="J24" s="84"/>
      <c r="K24" s="84"/>
      <c r="L24" s="84"/>
      <c r="M24" s="84"/>
      <c r="N24" s="84"/>
      <c r="O24" s="84"/>
      <c r="P24" s="84"/>
      <c r="Q24" s="84"/>
      <c r="R24" s="84"/>
      <c r="S24" s="84"/>
      <c r="T24" s="84"/>
      <c r="U24" s="84"/>
      <c r="V24" s="84"/>
      <c r="W24" s="84"/>
    </row>
    <row r="25" spans="1:26" s="99" customFormat="1" ht="15" customHeight="1">
      <c r="A25" s="123"/>
      <c r="B25" s="84"/>
      <c r="C25" s="84"/>
      <c r="D25" s="84"/>
      <c r="E25" s="110"/>
      <c r="F25" s="84"/>
      <c r="G25" s="84"/>
      <c r="H25" s="94"/>
      <c r="I25" s="84"/>
      <c r="J25" s="84"/>
      <c r="K25" s="84"/>
      <c r="L25" s="84"/>
      <c r="M25" s="84"/>
      <c r="N25" s="84"/>
      <c r="O25" s="84"/>
      <c r="P25" s="84"/>
      <c r="Q25" s="84"/>
      <c r="R25" s="84"/>
      <c r="S25" s="84"/>
      <c r="T25" s="84"/>
      <c r="U25" s="84"/>
      <c r="V25" s="84"/>
      <c r="W25" s="84"/>
    </row>
    <row r="26" spans="1:26" s="99" customFormat="1" ht="15" customHeight="1" collapsed="1">
      <c r="A26" s="123"/>
      <c r="B26" s="84"/>
      <c r="C26" s="84"/>
      <c r="D26" s="84"/>
      <c r="E26" s="100"/>
      <c r="F26" s="89" t="s">
        <v>184</v>
      </c>
      <c r="G26" s="90"/>
      <c r="H26" s="94"/>
      <c r="I26" s="84"/>
      <c r="J26" s="84"/>
      <c r="K26" s="84"/>
      <c r="L26" s="84"/>
      <c r="M26" s="84"/>
      <c r="N26" s="84"/>
      <c r="O26" s="84"/>
      <c r="P26" s="84"/>
      <c r="Q26" s="84"/>
      <c r="R26" s="84"/>
      <c r="S26" s="84"/>
      <c r="T26" s="84"/>
      <c r="U26" s="84"/>
      <c r="V26" s="84"/>
      <c r="W26" s="84"/>
    </row>
    <row r="27" spans="1:26" s="99" customFormat="1" ht="15" customHeight="1">
      <c r="A27" s="123"/>
      <c r="B27" s="84"/>
      <c r="C27" s="84"/>
      <c r="D27" s="84"/>
      <c r="E27" s="84"/>
      <c r="F27" s="116">
        <f>J23/J32</f>
        <v>3.1873571291336003</v>
      </c>
      <c r="G27" s="117">
        <f>K23/K32</f>
        <v>2.9455351246895649</v>
      </c>
      <c r="H27" s="100"/>
      <c r="I27" s="84"/>
      <c r="J27" s="84"/>
      <c r="K27" s="84"/>
      <c r="L27" s="84"/>
      <c r="M27" s="84"/>
      <c r="N27" s="89" t="s">
        <v>22</v>
      </c>
      <c r="O27" s="90"/>
      <c r="P27" s="91"/>
      <c r="Q27" s="84"/>
      <c r="R27" s="84"/>
      <c r="S27" s="84"/>
      <c r="T27" s="84"/>
      <c r="U27" s="84"/>
      <c r="V27" s="84"/>
      <c r="W27" s="84"/>
    </row>
    <row r="28" spans="1:26" s="99" customFormat="1" ht="15" customHeight="1">
      <c r="A28" s="123"/>
      <c r="B28" s="84"/>
      <c r="C28" s="84"/>
      <c r="D28" s="84"/>
      <c r="E28" s="84"/>
      <c r="F28" s="84"/>
      <c r="G28" s="84"/>
      <c r="H28" s="101"/>
      <c r="I28" s="84"/>
      <c r="J28" s="84"/>
      <c r="K28" s="84"/>
      <c r="L28" s="94"/>
      <c r="M28" s="95"/>
      <c r="N28" s="96">
        <f>Bilanz!G34</f>
        <v>12634588.729999999</v>
      </c>
      <c r="O28" s="97">
        <f>Bilanz!I34</f>
        <v>13787834.459999999</v>
      </c>
      <c r="P28" s="91"/>
      <c r="Q28" s="84"/>
      <c r="R28" s="84"/>
      <c r="S28" s="84"/>
      <c r="T28" s="84"/>
      <c r="U28" s="84"/>
      <c r="V28" s="84"/>
      <c r="W28" s="84"/>
    </row>
    <row r="29" spans="1:26" s="127" customFormat="1" ht="15" customHeight="1">
      <c r="A29" s="126"/>
      <c r="B29" s="84"/>
      <c r="C29" s="84"/>
      <c r="D29" s="84"/>
      <c r="E29" s="84"/>
      <c r="F29" s="84"/>
      <c r="G29" s="84"/>
      <c r="H29" s="94"/>
      <c r="I29" s="84"/>
      <c r="J29" s="84"/>
      <c r="K29" s="84"/>
      <c r="L29" s="94"/>
      <c r="M29" s="84"/>
      <c r="N29" s="84"/>
      <c r="O29" s="84"/>
      <c r="P29" s="84"/>
      <c r="Q29" s="84"/>
      <c r="R29" s="84"/>
      <c r="S29" s="84"/>
      <c r="T29" s="84"/>
      <c r="U29" s="84"/>
      <c r="V29" s="84"/>
      <c r="W29" s="84"/>
    </row>
    <row r="30" spans="1:26" s="127" customFormat="1" ht="15" customHeight="1">
      <c r="B30" s="84"/>
      <c r="C30" s="84"/>
      <c r="D30" s="84"/>
      <c r="E30" s="84"/>
      <c r="F30" s="84"/>
      <c r="G30" s="84"/>
      <c r="H30" s="94"/>
      <c r="I30" s="84"/>
      <c r="J30" s="84"/>
      <c r="K30" s="84"/>
      <c r="L30" s="94"/>
      <c r="M30" s="84"/>
      <c r="N30" s="84"/>
      <c r="O30" s="84"/>
      <c r="P30" s="84"/>
      <c r="Q30" s="84"/>
      <c r="R30" s="84"/>
      <c r="S30" s="84"/>
      <c r="T30" s="84"/>
      <c r="U30" s="84"/>
      <c r="V30" s="84"/>
      <c r="W30" s="84"/>
    </row>
    <row r="31" spans="1:26" ht="15" customHeight="1">
      <c r="B31" s="84"/>
      <c r="C31" s="84"/>
      <c r="D31" s="84"/>
      <c r="E31" s="84"/>
      <c r="F31" s="84"/>
      <c r="G31" s="84"/>
      <c r="H31" s="94"/>
      <c r="I31" s="100"/>
      <c r="J31" s="89" t="s">
        <v>185</v>
      </c>
      <c r="K31" s="90"/>
      <c r="L31" s="100"/>
      <c r="M31" s="84"/>
      <c r="N31" s="84"/>
      <c r="O31" s="84"/>
      <c r="P31" s="84"/>
      <c r="Q31" s="84"/>
      <c r="R31" s="89" t="s">
        <v>46</v>
      </c>
      <c r="S31" s="90"/>
      <c r="T31" s="91"/>
      <c r="U31" s="84"/>
      <c r="V31" s="84"/>
      <c r="W31" s="84"/>
    </row>
    <row r="32" spans="1:26" ht="15" customHeight="1">
      <c r="B32" s="84"/>
      <c r="C32" s="84"/>
      <c r="D32" s="84"/>
      <c r="E32" s="84"/>
      <c r="F32" s="84"/>
      <c r="G32" s="84"/>
      <c r="H32" s="84"/>
      <c r="I32" s="84"/>
      <c r="J32" s="112">
        <f>N28+N36</f>
        <v>18043081.07</v>
      </c>
      <c r="K32" s="113">
        <f>O28+O36</f>
        <v>18325770.219999995</v>
      </c>
      <c r="L32" s="101"/>
      <c r="M32" s="84"/>
      <c r="N32" s="84"/>
      <c r="O32" s="84"/>
      <c r="P32" s="94"/>
      <c r="Q32" s="95"/>
      <c r="R32" s="96">
        <f>Bilanz!G44</f>
        <v>1226533.2</v>
      </c>
      <c r="S32" s="97">
        <f>Bilanz!I44</f>
        <v>1055925.9000000001</v>
      </c>
      <c r="T32" s="91"/>
      <c r="U32" s="84"/>
      <c r="V32" s="84"/>
      <c r="W32" s="84"/>
    </row>
    <row r="33" spans="2:23" ht="15" customHeight="1">
      <c r="B33" s="84"/>
      <c r="C33" s="84"/>
      <c r="D33" s="84"/>
      <c r="E33" s="84"/>
      <c r="F33" s="84"/>
      <c r="G33" s="84"/>
      <c r="H33" s="84"/>
      <c r="I33" s="84"/>
      <c r="J33" s="84"/>
      <c r="K33" s="84"/>
      <c r="L33" s="94"/>
      <c r="M33" s="84"/>
      <c r="N33" s="84"/>
      <c r="O33" s="84"/>
      <c r="P33" s="94"/>
      <c r="Q33" s="84"/>
      <c r="R33" s="84"/>
      <c r="S33" s="84"/>
      <c r="T33" s="84"/>
      <c r="U33" s="84"/>
      <c r="V33" s="84"/>
      <c r="W33" s="84"/>
    </row>
    <row r="34" spans="2:23" ht="15" customHeight="1">
      <c r="B34" s="84"/>
      <c r="C34" s="84"/>
      <c r="D34" s="84"/>
      <c r="E34" s="84"/>
      <c r="F34" s="84"/>
      <c r="G34" s="84"/>
      <c r="H34" s="84"/>
      <c r="I34" s="84"/>
      <c r="J34" s="84"/>
      <c r="K34" s="84"/>
      <c r="L34" s="94"/>
      <c r="M34" s="84"/>
      <c r="N34" s="84"/>
      <c r="O34" s="84"/>
      <c r="P34" s="94"/>
      <c r="Q34" s="84"/>
      <c r="R34" s="84"/>
      <c r="S34" s="84"/>
      <c r="T34" s="84"/>
      <c r="U34" s="84"/>
      <c r="V34" s="84"/>
      <c r="W34" s="84"/>
    </row>
    <row r="35" spans="2:23" ht="15" customHeight="1">
      <c r="B35" s="84"/>
      <c r="C35" s="84"/>
      <c r="D35" s="84"/>
      <c r="E35" s="84"/>
      <c r="F35" s="84"/>
      <c r="G35" s="84"/>
      <c r="H35" s="84"/>
      <c r="I35" s="84"/>
      <c r="J35" s="84"/>
      <c r="K35" s="84"/>
      <c r="L35" s="94"/>
      <c r="M35" s="100"/>
      <c r="N35" s="89" t="s">
        <v>28</v>
      </c>
      <c r="O35" s="90"/>
      <c r="P35" s="100"/>
      <c r="Q35" s="100"/>
      <c r="R35" s="89" t="s">
        <v>47</v>
      </c>
      <c r="S35" s="90"/>
      <c r="T35" s="91"/>
      <c r="U35" s="84"/>
      <c r="V35" s="84"/>
      <c r="W35" s="84"/>
    </row>
    <row r="36" spans="2:23" ht="15" customHeight="1">
      <c r="B36" s="84"/>
      <c r="C36" s="84"/>
      <c r="D36" s="84"/>
      <c r="E36" s="84"/>
      <c r="F36" s="84"/>
      <c r="G36" s="84"/>
      <c r="H36" s="84"/>
      <c r="I36" s="84"/>
      <c r="J36" s="84"/>
      <c r="K36" s="84"/>
      <c r="L36" s="84"/>
      <c r="M36" s="84"/>
      <c r="N36" s="112">
        <f>R32+R36+R40</f>
        <v>5408492.3400000017</v>
      </c>
      <c r="O36" s="113">
        <f>S32+S36+S40</f>
        <v>4537935.7599999951</v>
      </c>
      <c r="P36" s="101"/>
      <c r="Q36" s="84"/>
      <c r="R36" s="96">
        <f>Bilanz!G51+Bilanz!G56</f>
        <v>3747391.2500000023</v>
      </c>
      <c r="S36" s="97">
        <f>Bilanz!I51+Bilanz!I56</f>
        <v>3095466.6499999953</v>
      </c>
      <c r="T36" s="91"/>
      <c r="U36" s="84"/>
      <c r="V36" s="84"/>
      <c r="W36" s="84"/>
    </row>
    <row r="37" spans="2:23" ht="15" customHeight="1">
      <c r="B37" s="84"/>
      <c r="C37" s="84"/>
      <c r="D37" s="84"/>
      <c r="E37" s="84"/>
      <c r="F37" s="84"/>
      <c r="G37" s="84"/>
      <c r="H37" s="84"/>
      <c r="I37" s="84"/>
      <c r="J37" s="84"/>
      <c r="K37" s="84"/>
      <c r="L37" s="84"/>
      <c r="M37" s="84"/>
      <c r="N37" s="84"/>
      <c r="O37" s="84"/>
      <c r="P37" s="94"/>
      <c r="Q37" s="84"/>
      <c r="R37" s="84"/>
      <c r="S37" s="84"/>
      <c r="T37" s="84"/>
      <c r="U37" s="84"/>
      <c r="V37" s="84"/>
      <c r="W37" s="84"/>
    </row>
    <row r="38" spans="2:23" ht="15" customHeight="1">
      <c r="B38" s="84"/>
      <c r="C38" s="84"/>
      <c r="D38" s="84"/>
      <c r="E38" s="84"/>
      <c r="F38" s="84"/>
      <c r="G38" s="84"/>
      <c r="H38" s="84"/>
      <c r="I38" s="84"/>
      <c r="J38" s="84"/>
      <c r="K38" s="84"/>
      <c r="L38" s="84"/>
      <c r="M38" s="84"/>
      <c r="N38" s="84"/>
      <c r="O38" s="84"/>
      <c r="P38" s="94"/>
      <c r="Q38" s="84"/>
      <c r="R38" s="84"/>
      <c r="S38" s="84"/>
      <c r="T38" s="84"/>
      <c r="U38" s="84"/>
      <c r="V38" s="84"/>
      <c r="W38" s="84"/>
    </row>
    <row r="39" spans="2:23" ht="15" customHeight="1">
      <c r="B39" s="84"/>
      <c r="C39" s="84"/>
      <c r="D39" s="84"/>
      <c r="E39" s="84"/>
      <c r="F39" s="84"/>
      <c r="G39" s="84"/>
      <c r="H39" s="84"/>
      <c r="I39" s="84"/>
      <c r="J39" s="84"/>
      <c r="K39" s="84"/>
      <c r="L39" s="84"/>
      <c r="M39" s="84"/>
      <c r="N39" s="84"/>
      <c r="O39" s="84"/>
      <c r="P39" s="94"/>
      <c r="Q39" s="100"/>
      <c r="R39" s="89" t="s">
        <v>186</v>
      </c>
      <c r="S39" s="90"/>
      <c r="T39" s="91"/>
      <c r="U39" s="84"/>
      <c r="V39" s="84"/>
      <c r="W39" s="84"/>
    </row>
    <row r="40" spans="2:23" ht="15" customHeight="1">
      <c r="B40" s="84"/>
      <c r="C40" s="84"/>
      <c r="D40" s="84"/>
      <c r="E40" s="84"/>
      <c r="F40" s="84"/>
      <c r="G40" s="84"/>
      <c r="H40" s="84"/>
      <c r="I40" s="84"/>
      <c r="J40" s="84"/>
      <c r="K40" s="84"/>
      <c r="L40" s="84"/>
      <c r="M40" s="84"/>
      <c r="N40" s="84"/>
      <c r="O40" s="84"/>
      <c r="P40" s="84"/>
      <c r="Q40" s="84"/>
      <c r="R40" s="96">
        <f>Bilanz!G53</f>
        <v>434567.89</v>
      </c>
      <c r="S40" s="97">
        <f>Bilanz!I53</f>
        <v>386543.21</v>
      </c>
      <c r="T40" s="91"/>
      <c r="U40" s="84"/>
      <c r="V40" s="84"/>
      <c r="W40" s="84"/>
    </row>
    <row r="41" spans="2:23">
      <c r="B41" s="84"/>
      <c r="C41" s="84"/>
      <c r="D41" s="84"/>
      <c r="E41" s="84"/>
      <c r="F41" s="84"/>
      <c r="G41" s="84"/>
      <c r="H41" s="84"/>
      <c r="I41" s="84"/>
      <c r="J41" s="84"/>
      <c r="K41" s="84"/>
      <c r="L41" s="84"/>
      <c r="M41" s="84"/>
      <c r="N41" s="84"/>
      <c r="O41" s="84"/>
      <c r="P41" s="84"/>
      <c r="Q41" s="84"/>
      <c r="R41" s="84"/>
      <c r="S41" s="84"/>
      <c r="T41" s="84"/>
      <c r="U41" s="84"/>
      <c r="V41" s="84"/>
      <c r="W41" s="84"/>
    </row>
  </sheetData>
  <sheetProtection password="879D" sheet="1" selectLockedCells="1"/>
  <mergeCells count="4">
    <mergeCell ref="D7:E7"/>
    <mergeCell ref="D8:E8"/>
    <mergeCell ref="D10:E10"/>
    <mergeCell ref="D11:E11"/>
  </mergeCells>
  <pageMargins left="0.4" right="0" top="0.41" bottom="0.3" header="0.16" footer="0"/>
  <pageSetup paperSize="9" scale="92" orientation="landscape" r:id="rId1"/>
  <headerFooter alignWithMargins="0">
    <oddFooter>&amp;L&amp;"Symbol,Standard"ã&amp;"Arial,Standard" ControllerSpielwiese&amp;Rhttp://www.controllerspielwiese.de/</oddFooter>
  </headerFooter>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1">
    <pageSetUpPr fitToPage="1"/>
  </sheetPr>
  <dimension ref="A1:O68"/>
  <sheetViews>
    <sheetView showZeros="0" zoomScaleNormal="100" zoomScaleSheetLayoutView="100" workbookViewId="0"/>
  </sheetViews>
  <sheetFormatPr baseColWidth="10" defaultRowHeight="11.25"/>
  <cols>
    <col min="1" max="2" width="2" style="2" customWidth="1"/>
    <col min="3" max="3" width="13.28515625" style="2" customWidth="1"/>
    <col min="4" max="4" width="3.28515625" style="2" customWidth="1"/>
    <col min="5" max="5" width="3.140625" style="2" customWidth="1"/>
    <col min="6" max="6" width="35" style="2" bestFit="1" customWidth="1"/>
    <col min="7" max="7" width="2.85546875" style="2" customWidth="1"/>
    <col min="8" max="8" width="18.7109375" style="2" customWidth="1"/>
    <col min="9" max="9" width="2.5703125" style="2" customWidth="1"/>
    <col min="10" max="10" width="3.140625" style="2" customWidth="1"/>
    <col min="11" max="11" width="17.5703125" style="2" customWidth="1"/>
    <col min="12" max="12" width="3" style="2" customWidth="1"/>
    <col min="13" max="13" width="2.85546875" style="2" customWidth="1"/>
    <col min="14" max="14" width="20" style="2" customWidth="1"/>
    <col min="15" max="16384" width="11.42578125" style="2"/>
  </cols>
  <sheetData>
    <row r="1" spans="1:15" ht="6" customHeight="1"/>
    <row r="2" spans="1:15" ht="34.5" customHeight="1">
      <c r="B2" s="156" t="s">
        <v>154</v>
      </c>
      <c r="C2" s="157"/>
      <c r="D2" s="157"/>
      <c r="E2" s="157"/>
      <c r="F2" s="157"/>
      <c r="G2" s="157"/>
      <c r="H2" s="157"/>
      <c r="I2" s="157"/>
      <c r="J2" s="157"/>
      <c r="K2" s="157"/>
      <c r="L2" s="157"/>
      <c r="M2" s="157"/>
      <c r="N2" s="157"/>
      <c r="O2" s="26"/>
    </row>
    <row r="3" spans="1:15">
      <c r="B3" s="157"/>
      <c r="C3" s="157"/>
      <c r="D3" s="157"/>
      <c r="E3" s="157"/>
      <c r="F3" s="157"/>
      <c r="G3" s="157"/>
      <c r="H3" s="157"/>
      <c r="I3" s="157"/>
      <c r="J3" s="157"/>
      <c r="K3" s="157"/>
      <c r="L3" s="157"/>
      <c r="M3" s="157"/>
      <c r="N3" s="157"/>
    </row>
    <row r="4" spans="1:15" ht="15" customHeight="1" collapsed="1">
      <c r="A4" s="6"/>
    </row>
    <row r="5" spans="1:15" ht="16.5" customHeight="1">
      <c r="A5" s="6"/>
      <c r="B5" s="29" t="s">
        <v>155</v>
      </c>
      <c r="C5" s="65"/>
    </row>
    <row r="6" spans="1:15" s="65" customFormat="1" ht="15" customHeight="1" thickBot="1">
      <c r="A6" s="66"/>
      <c r="B6" s="66"/>
      <c r="I6" s="2"/>
      <c r="J6" s="2"/>
      <c r="K6" s="2"/>
      <c r="L6" s="2"/>
      <c r="M6" s="2"/>
      <c r="N6" s="2"/>
    </row>
    <row r="7" spans="1:15" s="65" customFormat="1" ht="15" customHeight="1">
      <c r="A7" s="66"/>
      <c r="B7" s="71"/>
      <c r="C7" s="72"/>
      <c r="D7" s="72"/>
      <c r="E7" s="72"/>
      <c r="F7" s="72"/>
      <c r="G7" s="73"/>
      <c r="I7" s="2"/>
      <c r="J7" s="2"/>
      <c r="K7" s="2"/>
      <c r="L7" s="2"/>
      <c r="M7" s="2"/>
      <c r="N7" s="2"/>
    </row>
    <row r="8" spans="1:15" s="65" customFormat="1" ht="15" customHeight="1">
      <c r="A8" s="66"/>
      <c r="B8" s="74"/>
      <c r="C8" s="82" t="s">
        <v>156</v>
      </c>
      <c r="D8" s="76" t="s">
        <v>5</v>
      </c>
      <c r="E8" s="76"/>
      <c r="F8" s="75" t="s">
        <v>38</v>
      </c>
      <c r="G8" s="77"/>
      <c r="I8" s="2"/>
      <c r="J8" s="2"/>
      <c r="K8" s="2"/>
      <c r="L8" s="2"/>
      <c r="M8" s="2"/>
      <c r="N8" s="2"/>
    </row>
    <row r="9" spans="1:15" s="65" customFormat="1" ht="15" customHeight="1" collapsed="1">
      <c r="A9" s="66"/>
      <c r="B9" s="74"/>
      <c r="C9" s="75"/>
      <c r="D9" s="76"/>
      <c r="E9" s="76"/>
      <c r="F9" s="75"/>
      <c r="G9" s="77"/>
      <c r="I9" s="2"/>
      <c r="J9" s="2"/>
      <c r="K9" s="2"/>
      <c r="L9" s="2"/>
      <c r="M9" s="2"/>
      <c r="N9" s="2"/>
    </row>
    <row r="10" spans="1:15" s="65" customFormat="1" ht="15" customHeight="1">
      <c r="A10" s="66"/>
      <c r="B10" s="74"/>
      <c r="C10" s="75"/>
      <c r="D10" s="76"/>
      <c r="E10" s="76" t="s">
        <v>158</v>
      </c>
      <c r="F10" s="75" t="s">
        <v>157</v>
      </c>
      <c r="G10" s="77"/>
      <c r="I10" s="2"/>
      <c r="J10" s="2"/>
      <c r="K10" s="2"/>
      <c r="L10" s="2"/>
      <c r="M10" s="2"/>
      <c r="N10" s="2"/>
    </row>
    <row r="11" spans="1:15" s="65" customFormat="1" ht="15" customHeight="1">
      <c r="A11" s="66"/>
      <c r="B11" s="74"/>
      <c r="C11" s="75"/>
      <c r="D11" s="76"/>
      <c r="E11" s="76"/>
      <c r="F11" s="75"/>
      <c r="G11" s="77"/>
      <c r="I11" s="2"/>
      <c r="J11" s="2"/>
      <c r="K11" s="2"/>
      <c r="L11" s="2"/>
      <c r="M11" s="2"/>
      <c r="N11" s="2"/>
    </row>
    <row r="12" spans="1:15" s="65" customFormat="1" ht="15" customHeight="1" collapsed="1">
      <c r="A12" s="66"/>
      <c r="B12" s="74"/>
      <c r="C12" s="75"/>
      <c r="D12" s="76"/>
      <c r="E12" s="76" t="s">
        <v>160</v>
      </c>
      <c r="F12" s="75" t="s">
        <v>159</v>
      </c>
      <c r="G12" s="77"/>
      <c r="I12" s="2"/>
      <c r="J12" s="2"/>
      <c r="K12" s="2"/>
      <c r="L12" s="2"/>
      <c r="M12" s="2"/>
      <c r="N12" s="2"/>
    </row>
    <row r="13" spans="1:15" s="65" customFormat="1" ht="15" customHeight="1" thickBot="1">
      <c r="A13" s="66"/>
      <c r="B13" s="78"/>
      <c r="C13" s="79"/>
      <c r="D13" s="79"/>
      <c r="E13" s="79"/>
      <c r="F13" s="79"/>
      <c r="G13" s="80"/>
      <c r="I13" s="2"/>
      <c r="J13" s="2"/>
      <c r="K13" s="2"/>
      <c r="L13" s="2"/>
      <c r="M13" s="2"/>
      <c r="N13" s="2"/>
    </row>
    <row r="14" spans="1:15" s="65" customFormat="1" ht="15" customHeight="1">
      <c r="A14" s="66"/>
      <c r="B14" s="66"/>
      <c r="I14" s="2"/>
      <c r="J14" s="2"/>
      <c r="K14" s="2"/>
      <c r="L14" s="2"/>
      <c r="M14" s="2"/>
      <c r="N14" s="2"/>
    </row>
    <row r="15" spans="1:15" s="65" customFormat="1" ht="15" customHeight="1">
      <c r="A15" s="66"/>
      <c r="B15" s="66"/>
      <c r="I15" s="2"/>
      <c r="J15" s="2"/>
      <c r="K15" s="2"/>
      <c r="L15" s="2"/>
      <c r="M15" s="2"/>
      <c r="N15" s="2"/>
    </row>
    <row r="16" spans="1:15" s="65" customFormat="1" ht="15" customHeight="1">
      <c r="A16" s="66"/>
      <c r="B16" s="66"/>
      <c r="I16" s="2"/>
      <c r="J16" s="2"/>
      <c r="K16" s="2"/>
      <c r="L16" s="2"/>
      <c r="M16" s="2"/>
      <c r="N16" s="69" t="s">
        <v>76</v>
      </c>
    </row>
    <row r="17" spans="1:14" s="65" customFormat="1" ht="15" customHeight="1">
      <c r="A17" s="66"/>
      <c r="B17" s="29" t="s">
        <v>163</v>
      </c>
      <c r="K17" s="37" t="s">
        <v>75</v>
      </c>
      <c r="N17" s="37" t="s">
        <v>75</v>
      </c>
    </row>
    <row r="18" spans="1:14" s="65" customFormat="1" ht="15" customHeight="1" collapsed="1">
      <c r="A18" s="66"/>
      <c r="B18" s="66"/>
    </row>
    <row r="19" spans="1:14" s="65" customFormat="1" ht="15" customHeight="1">
      <c r="A19" s="66"/>
      <c r="B19" s="66"/>
      <c r="C19" s="28" t="s">
        <v>156</v>
      </c>
      <c r="D19" s="69" t="s">
        <v>5</v>
      </c>
      <c r="E19" s="69"/>
      <c r="F19" s="65" t="s">
        <v>38</v>
      </c>
      <c r="I19" s="69" t="s">
        <v>5</v>
      </c>
      <c r="J19" s="69"/>
      <c r="K19" s="70">
        <f>GuV!I73</f>
        <v>948543.04000000143</v>
      </c>
      <c r="N19" s="70">
        <f>GuV!N73</f>
        <v>629301.14999999735</v>
      </c>
    </row>
    <row r="20" spans="1:14" s="65" customFormat="1" ht="15" customHeight="1">
      <c r="A20" s="66"/>
      <c r="B20" s="66"/>
      <c r="D20" s="69"/>
      <c r="E20" s="69"/>
      <c r="I20" s="69"/>
      <c r="J20" s="69"/>
    </row>
    <row r="21" spans="1:14" s="65" customFormat="1" ht="15" customHeight="1" collapsed="1">
      <c r="A21" s="66"/>
      <c r="B21" s="66"/>
      <c r="D21" s="69"/>
      <c r="E21" s="69" t="s">
        <v>158</v>
      </c>
      <c r="F21" s="65" t="s">
        <v>162</v>
      </c>
      <c r="I21" s="69"/>
      <c r="J21" s="69" t="s">
        <v>158</v>
      </c>
      <c r="K21" s="70">
        <f>GuV!G47</f>
        <v>1368901.23</v>
      </c>
      <c r="N21" s="70">
        <f>GuV!L47</f>
        <v>1298765.43</v>
      </c>
    </row>
    <row r="22" spans="1:14" s="65" customFormat="1" ht="15" customHeight="1">
      <c r="A22" s="66"/>
      <c r="B22" s="66"/>
      <c r="I22" s="69"/>
      <c r="J22" s="69"/>
    </row>
    <row r="23" spans="1:14" s="65" customFormat="1" ht="15" customHeight="1" collapsed="1">
      <c r="A23" s="66"/>
      <c r="B23" s="66"/>
      <c r="E23" s="69" t="s">
        <v>158</v>
      </c>
      <c r="F23" s="65" t="s">
        <v>161</v>
      </c>
      <c r="J23" s="69" t="s">
        <v>158</v>
      </c>
      <c r="K23" s="70">
        <f>Bilanz!P23-Bilanz!T23</f>
        <v>174691.35000000009</v>
      </c>
      <c r="L23" s="70"/>
      <c r="M23" s="70"/>
      <c r="N23" s="70">
        <v>169354.32</v>
      </c>
    </row>
    <row r="24" spans="1:14" s="65" customFormat="1" ht="15" customHeight="1">
      <c r="A24" s="66"/>
      <c r="B24" s="66"/>
      <c r="J24" s="69"/>
      <c r="K24" s="70"/>
      <c r="L24" s="70"/>
      <c r="M24" s="70"/>
      <c r="N24" s="70"/>
    </row>
    <row r="25" spans="1:14" s="65" customFormat="1" ht="15" customHeight="1">
      <c r="A25" s="66"/>
      <c r="B25" s="66"/>
      <c r="E25" s="76" t="s">
        <v>160</v>
      </c>
      <c r="F25" s="65" t="s">
        <v>164</v>
      </c>
      <c r="J25" s="76" t="s">
        <v>160</v>
      </c>
      <c r="K25" s="70">
        <v>0</v>
      </c>
      <c r="L25" s="70"/>
      <c r="M25" s="70"/>
      <c r="N25" s="70">
        <v>100000</v>
      </c>
    </row>
    <row r="26" spans="1:14" s="65" customFormat="1" ht="15" customHeight="1">
      <c r="A26" s="66"/>
      <c r="B26" s="66"/>
      <c r="K26" s="70"/>
      <c r="L26" s="70"/>
      <c r="M26" s="70"/>
      <c r="N26" s="70"/>
    </row>
    <row r="27" spans="1:14" s="65" customFormat="1" ht="15" customHeight="1" collapsed="1" thickBot="1">
      <c r="A27" s="66"/>
      <c r="B27" s="66"/>
      <c r="K27" s="81">
        <f>K19+K21+K23-K25</f>
        <v>2492135.6200000015</v>
      </c>
      <c r="L27" s="70"/>
      <c r="M27" s="70"/>
      <c r="N27" s="81">
        <f>N19+N21+N23-N25</f>
        <v>1997420.8999999971</v>
      </c>
    </row>
    <row r="28" spans="1:14" s="65" customFormat="1" ht="15" customHeight="1" thickTop="1">
      <c r="A28" s="66"/>
      <c r="B28" s="66"/>
      <c r="K28" s="70"/>
      <c r="L28" s="70"/>
      <c r="M28" s="70"/>
      <c r="N28" s="70"/>
    </row>
    <row r="29" spans="1:14" s="65" customFormat="1" ht="15" customHeight="1">
      <c r="A29" s="66"/>
      <c r="B29" s="66"/>
      <c r="K29" s="70"/>
      <c r="L29" s="70"/>
      <c r="M29" s="70"/>
      <c r="N29" s="70"/>
    </row>
    <row r="30" spans="1:14" s="68" customFormat="1" ht="15" customHeight="1" collapsed="1">
      <c r="A30" s="67"/>
      <c r="B30" s="67"/>
      <c r="I30" s="65"/>
      <c r="J30" s="65"/>
      <c r="K30" s="70"/>
      <c r="L30" s="70"/>
      <c r="M30" s="70"/>
      <c r="N30" s="70"/>
    </row>
    <row r="31" spans="1:14" s="68" customFormat="1" ht="15" customHeight="1">
      <c r="A31" s="67"/>
      <c r="B31" s="67"/>
      <c r="C31" s="68" t="s">
        <v>27</v>
      </c>
      <c r="I31" s="65"/>
      <c r="J31" s="65"/>
      <c r="K31" s="70"/>
      <c r="L31" s="70"/>
      <c r="M31" s="70"/>
      <c r="N31" s="70"/>
    </row>
    <row r="32" spans="1:14" s="65" customFormat="1" ht="15" customHeight="1">
      <c r="A32" s="66"/>
      <c r="B32" s="66"/>
      <c r="K32" s="70"/>
      <c r="L32" s="70"/>
      <c r="M32" s="70"/>
      <c r="N32" s="70"/>
    </row>
    <row r="33" spans="1:14" s="68" customFormat="1" ht="15" customHeight="1" collapsed="1">
      <c r="A33" s="67"/>
      <c r="B33" s="67"/>
      <c r="I33" s="65"/>
      <c r="J33" s="65"/>
      <c r="K33" s="70"/>
      <c r="L33" s="70"/>
      <c r="M33" s="70"/>
      <c r="N33" s="70"/>
    </row>
    <row r="34" spans="1:14" s="68" customFormat="1" ht="15" customHeight="1">
      <c r="A34" s="67"/>
      <c r="B34" s="67"/>
      <c r="I34" s="65"/>
      <c r="J34" s="65"/>
      <c r="K34" s="65"/>
      <c r="L34" s="65"/>
      <c r="M34" s="65"/>
      <c r="N34" s="65"/>
    </row>
    <row r="35" spans="1:14" s="65" customFormat="1" ht="15" customHeight="1">
      <c r="A35" s="66"/>
      <c r="B35" s="66"/>
    </row>
    <row r="36" spans="1:14" s="65" customFormat="1" ht="15" customHeight="1">
      <c r="A36" s="66"/>
      <c r="B36" s="66"/>
    </row>
    <row r="37" spans="1:14" s="65" customFormat="1" ht="15" customHeight="1">
      <c r="A37" s="66"/>
      <c r="B37" s="66"/>
    </row>
    <row r="38" spans="1:14" s="65" customFormat="1" ht="15" customHeight="1">
      <c r="A38" s="66"/>
      <c r="B38" s="66"/>
    </row>
    <row r="39" spans="1:14" s="65" customFormat="1" ht="15" customHeight="1" collapsed="1">
      <c r="A39" s="66"/>
      <c r="B39" s="66"/>
    </row>
    <row r="40" spans="1:14" s="65" customFormat="1" ht="15" customHeight="1">
      <c r="A40" s="66"/>
      <c r="B40" s="66"/>
      <c r="I40" s="68"/>
      <c r="J40" s="68"/>
      <c r="K40" s="68"/>
      <c r="L40" s="68"/>
      <c r="M40" s="68"/>
      <c r="N40" s="68"/>
    </row>
    <row r="41" spans="1:14" s="65" customFormat="1" ht="15" customHeight="1">
      <c r="A41" s="66"/>
      <c r="B41" s="66"/>
      <c r="I41" s="68"/>
      <c r="J41" s="68"/>
      <c r="K41" s="68"/>
      <c r="L41" s="68"/>
      <c r="M41" s="68"/>
      <c r="N41" s="68"/>
    </row>
    <row r="42" spans="1:14" s="65" customFormat="1" ht="15" customHeight="1" collapsed="1">
      <c r="A42" s="66"/>
      <c r="B42" s="66"/>
    </row>
    <row r="43" spans="1:14" s="65" customFormat="1" ht="15" customHeight="1">
      <c r="A43" s="66"/>
      <c r="B43" s="66"/>
      <c r="I43" s="68"/>
      <c r="J43" s="68"/>
      <c r="K43" s="68"/>
      <c r="L43" s="68"/>
      <c r="M43" s="68"/>
      <c r="N43" s="68"/>
    </row>
    <row r="44" spans="1:14" s="65" customFormat="1" ht="15" customHeight="1">
      <c r="A44" s="66"/>
      <c r="B44" s="66"/>
      <c r="I44" s="68"/>
      <c r="J44" s="68"/>
      <c r="K44" s="68"/>
      <c r="L44" s="68"/>
      <c r="M44" s="68"/>
      <c r="N44" s="68"/>
    </row>
    <row r="45" spans="1:14" s="68" customFormat="1" ht="15" customHeight="1" collapsed="1">
      <c r="A45" s="67"/>
      <c r="B45" s="67"/>
      <c r="I45" s="65"/>
      <c r="J45" s="65"/>
      <c r="K45" s="65"/>
      <c r="L45" s="65"/>
      <c r="M45" s="65"/>
      <c r="N45" s="65"/>
    </row>
    <row r="46" spans="1:14" s="68" customFormat="1" ht="15" customHeight="1">
      <c r="A46" s="67"/>
      <c r="B46" s="67"/>
      <c r="I46" s="65"/>
      <c r="J46" s="65"/>
      <c r="K46" s="65"/>
      <c r="L46" s="65"/>
      <c r="M46" s="65"/>
      <c r="N46" s="65"/>
    </row>
    <row r="47" spans="1:14" s="65" customFormat="1" ht="15" customHeight="1">
      <c r="A47" s="66"/>
      <c r="B47" s="66"/>
    </row>
    <row r="48" spans="1:14" s="65" customFormat="1" ht="15" customHeight="1" collapsed="1">
      <c r="A48" s="66"/>
      <c r="B48" s="66"/>
    </row>
    <row r="49" spans="1:14" s="65" customFormat="1" ht="15" customHeight="1">
      <c r="A49" s="66"/>
      <c r="B49" s="66"/>
    </row>
    <row r="50" spans="1:14" s="65" customFormat="1" ht="15" customHeight="1">
      <c r="A50" s="66"/>
      <c r="B50" s="66"/>
    </row>
    <row r="51" spans="1:14" s="65" customFormat="1" ht="15" customHeight="1">
      <c r="A51" s="66"/>
      <c r="B51" s="66"/>
    </row>
    <row r="52" spans="1:14" s="65" customFormat="1" ht="15" customHeight="1">
      <c r="A52" s="66"/>
      <c r="B52" s="66"/>
    </row>
    <row r="53" spans="1:14" s="65" customFormat="1" ht="15" customHeight="1">
      <c r="A53" s="66"/>
      <c r="B53" s="66"/>
    </row>
    <row r="54" spans="1:14" s="65" customFormat="1" ht="15" customHeight="1" collapsed="1">
      <c r="A54" s="66"/>
      <c r="B54" s="66"/>
    </row>
    <row r="55" spans="1:14" s="65" customFormat="1" ht="15" customHeight="1">
      <c r="A55" s="66"/>
      <c r="B55" s="66"/>
      <c r="I55" s="68"/>
      <c r="J55" s="68"/>
      <c r="K55" s="68"/>
      <c r="L55" s="68"/>
      <c r="M55" s="68"/>
      <c r="N55" s="68"/>
    </row>
    <row r="56" spans="1:14" s="65" customFormat="1" ht="15" customHeight="1">
      <c r="A56" s="66"/>
      <c r="B56" s="66"/>
      <c r="I56" s="68"/>
      <c r="J56" s="68"/>
      <c r="K56" s="68"/>
      <c r="L56" s="68"/>
      <c r="M56" s="68"/>
      <c r="N56" s="68"/>
    </row>
    <row r="57" spans="1:14" s="53" customFormat="1" ht="15" customHeight="1">
      <c r="A57" s="52"/>
      <c r="B57" s="52"/>
      <c r="I57" s="65"/>
      <c r="J57" s="65"/>
      <c r="K57" s="65"/>
      <c r="L57" s="65"/>
      <c r="M57" s="65"/>
      <c r="N57" s="65"/>
    </row>
    <row r="58" spans="1:14" s="53" customFormat="1" ht="15" customHeight="1">
      <c r="I58" s="65"/>
      <c r="J58" s="65"/>
      <c r="K58" s="65"/>
      <c r="L58" s="65"/>
      <c r="M58" s="65"/>
      <c r="N58" s="65"/>
    </row>
    <row r="59" spans="1:14" ht="15" customHeight="1">
      <c r="I59" s="65"/>
      <c r="J59" s="65"/>
      <c r="K59" s="65"/>
      <c r="L59" s="65"/>
      <c r="M59" s="65"/>
      <c r="N59" s="65"/>
    </row>
    <row r="60" spans="1:14" ht="15" customHeight="1">
      <c r="I60" s="65"/>
      <c r="J60" s="65"/>
      <c r="K60" s="65"/>
      <c r="L60" s="65"/>
      <c r="M60" s="65"/>
      <c r="N60" s="65"/>
    </row>
    <row r="61" spans="1:14" ht="15" customHeight="1">
      <c r="I61" s="65"/>
      <c r="J61" s="65"/>
      <c r="K61" s="65"/>
      <c r="L61" s="65"/>
      <c r="M61" s="65"/>
      <c r="N61" s="65"/>
    </row>
    <row r="62" spans="1:14" ht="15" customHeight="1">
      <c r="I62" s="65"/>
      <c r="J62" s="65"/>
      <c r="K62" s="65"/>
      <c r="L62" s="65"/>
      <c r="M62" s="65"/>
      <c r="N62" s="65"/>
    </row>
    <row r="63" spans="1:14" ht="15" customHeight="1">
      <c r="I63" s="65"/>
      <c r="J63" s="65"/>
      <c r="K63" s="65"/>
      <c r="L63" s="65"/>
      <c r="M63" s="65"/>
      <c r="N63" s="65"/>
    </row>
    <row r="64" spans="1:14" ht="15" customHeight="1">
      <c r="I64" s="65"/>
      <c r="J64" s="65"/>
      <c r="K64" s="65"/>
      <c r="L64" s="65"/>
      <c r="M64" s="65"/>
      <c r="N64" s="65"/>
    </row>
    <row r="65" spans="9:14" ht="15" customHeight="1">
      <c r="I65" s="65"/>
      <c r="J65" s="65"/>
      <c r="K65" s="65"/>
      <c r="L65" s="65"/>
      <c r="M65" s="65"/>
      <c r="N65" s="65"/>
    </row>
    <row r="66" spans="9:14" ht="15" customHeight="1">
      <c r="I66" s="65"/>
      <c r="J66" s="65"/>
      <c r="K66" s="65"/>
      <c r="L66" s="65"/>
      <c r="M66" s="65"/>
      <c r="N66" s="65"/>
    </row>
    <row r="67" spans="9:14">
      <c r="I67" s="53"/>
      <c r="J67" s="53"/>
      <c r="K67" s="53"/>
      <c r="L67" s="53"/>
      <c r="M67" s="53"/>
      <c r="N67" s="53"/>
    </row>
    <row r="68" spans="9:14">
      <c r="I68" s="53"/>
      <c r="J68" s="53"/>
      <c r="K68" s="53"/>
      <c r="L68" s="53"/>
      <c r="M68" s="53"/>
      <c r="N68" s="53"/>
    </row>
  </sheetData>
  <sheetProtection password="879D" sheet="1" objects="1" scenarios="1" selectLockedCells="1"/>
  <pageMargins left="0.55118110236220474" right="0.78740157480314965" top="0.55118110236220474" bottom="0.39370078740157483" header="0.31496062992125984" footer="0.23622047244094491"/>
  <pageSetup paperSize="9" orientation="landscape" r:id="rId1"/>
  <headerFooter alignWithMargins="0">
    <oddFooter>&amp;L&amp;"Symbol,Standard"ã&amp;"Arial,Standard" ControllerSpielwiese&amp;Rhttp://www.controllerspielwiese.de/</oddFooter>
  </headerFooter>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7</vt:i4>
      </vt:variant>
      <vt:variant>
        <vt:lpstr>Benannte Bereiche</vt:lpstr>
      </vt:variant>
      <vt:variant>
        <vt:i4>7</vt:i4>
      </vt:variant>
    </vt:vector>
  </HeadingPairs>
  <TitlesOfParts>
    <vt:vector size="14" baseType="lpstr">
      <vt:lpstr>Bilanz</vt:lpstr>
      <vt:lpstr>GuV</vt:lpstr>
      <vt:lpstr>Strukturbilanz</vt:lpstr>
      <vt:lpstr>Kennzahlen</vt:lpstr>
      <vt:lpstr>WorkingCapital</vt:lpstr>
      <vt:lpstr>ROI Berechnung</vt:lpstr>
      <vt:lpstr>CashFlowBerechnung</vt:lpstr>
      <vt:lpstr>Bilanz!Druckbereich</vt:lpstr>
      <vt:lpstr>CashFlowBerechnung!Druckbereich</vt:lpstr>
      <vt:lpstr>GuV!Druckbereich</vt:lpstr>
      <vt:lpstr>Kennzahlen!Druckbereich</vt:lpstr>
      <vt:lpstr>'ROI Berechnung'!Druckbereich</vt:lpstr>
      <vt:lpstr>Strukturbilanz!Druckbereich</vt:lpstr>
      <vt:lpstr>WorkingCapital!Druckbereich</vt:lpstr>
    </vt:vector>
  </TitlesOfParts>
  <Company>Joachim Becker WebSolutions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Bilanzanalyse Beispiel mit Excel</dc:title>
  <dc:subject>Bilanzanalyse-Tool</dc:subject>
  <dc:creator>Joachim Becker</dc:creator>
  <cp:keywords>Bilanzanalyse Kennzahlenvergleich Excel-Tool ControllerSpielwiese</cp:keywords>
  <dc:description>Bilanzanalyse Beispiel der ControllerSpielwiese</dc:description>
  <cp:lastModifiedBy>ControllerSpielwiese</cp:lastModifiedBy>
  <cp:lastPrinted>2023-12-01T14:36:37Z</cp:lastPrinted>
  <dcterms:created xsi:type="dcterms:W3CDTF">1998-08-22T13:44:44Z</dcterms:created>
  <dcterms:modified xsi:type="dcterms:W3CDTF">2024-02-18T15:17:39Z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uthorEmail">
    <vt:lpwstr>kontakt@controllerspielwiese.de</vt:lpwstr>
  </property>
  <property fmtid="{D5CDD505-2E9C-101B-9397-08002B2CF9AE}" pid="3" name="_AuthorEmailDisplayName">
    <vt:lpwstr>Joachim Becker</vt:lpwstr>
  </property>
</Properties>
</file>