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Diagramm" sheetId="1" r:id="rId1"/>
  </sheets>
  <definedNames>
    <definedName name="_xlnm.Print_Area" localSheetId="0">'Diagramm'!$B$2:$Q$42</definedName>
  </definedNames>
  <calcPr fullCalcOnLoad="1"/>
</workbook>
</file>

<file path=xl/sharedStrings.xml><?xml version="1.0" encoding="utf-8"?>
<sst xmlns="http://schemas.openxmlformats.org/spreadsheetml/2006/main" count="16" uniqueCount="14">
  <si>
    <t>Eingangsfrachten in % vom Materialaufwand</t>
  </si>
  <si>
    <t>-  Werk XYZ -</t>
  </si>
  <si>
    <t>Ist</t>
  </si>
  <si>
    <r>
      <t xml:space="preserve">Frachten in %  </t>
    </r>
    <r>
      <rPr>
        <sz val="10"/>
        <rFont val="Arial"/>
        <family val="2"/>
      </rPr>
      <t xml:space="preserve">  Ist</t>
    </r>
  </si>
  <si>
    <t xml:space="preserve">Plan </t>
  </si>
  <si>
    <t>Frachten in %    Plan</t>
  </si>
  <si>
    <t>Abw.</t>
  </si>
  <si>
    <t>absolut</t>
  </si>
  <si>
    <t>Materialaufwd. EUR</t>
  </si>
  <si>
    <t>Eingangsfrachten EUR</t>
  </si>
  <si>
    <t>Monat EUR</t>
  </si>
  <si>
    <t>kumuliert EUR</t>
  </si>
  <si>
    <t>FY 99</t>
  </si>
  <si>
    <t>YTD 99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</si>
</sst>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.##0"/>
    <numFmt numFmtId="175" formatCode="#.##000"/>
    <numFmt numFmtId="176" formatCode="mmm\-yy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Continuous"/>
    </xf>
    <xf numFmtId="17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10" fontId="0" fillId="33" borderId="18" xfId="0" applyNumberFormat="1" applyFill="1" applyBorder="1" applyAlignment="1">
      <alignment/>
    </xf>
    <xf numFmtId="10" fontId="0" fillId="33" borderId="19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3" fontId="0" fillId="33" borderId="20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1" fontId="0" fillId="33" borderId="16" xfId="0" applyNumberFormat="1" applyFill="1" applyBorder="1" applyAlignment="1">
      <alignment/>
    </xf>
    <xf numFmtId="1" fontId="0" fillId="33" borderId="15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10" fontId="0" fillId="33" borderId="0" xfId="0" applyNumberForma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3" fontId="0" fillId="33" borderId="18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0" fontId="7" fillId="16" borderId="0" xfId="0" applyFont="1" applyFill="1" applyAlignment="1">
      <alignment horizontal="left"/>
    </xf>
    <xf numFmtId="0" fontId="7" fillId="16" borderId="0" xfId="0" applyFont="1" applyFill="1" applyAlignment="1">
      <alignment horizontal="centerContinuous"/>
    </xf>
    <xf numFmtId="0" fontId="8" fillId="16" borderId="0" xfId="0" applyFont="1" applyFill="1" applyAlignment="1" quotePrefix="1">
      <alignment horizontal="left"/>
    </xf>
    <xf numFmtId="0" fontId="8" fillId="16" borderId="0" xfId="0" applyFont="1" applyFill="1" applyAlignment="1">
      <alignment horizontal="left"/>
    </xf>
    <xf numFmtId="0" fontId="8" fillId="16" borderId="0" xfId="0" applyFont="1" applyFill="1" applyAlignment="1">
      <alignment horizontal="centerContinuous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745"/>
          <c:w val="0.8857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Diagramm!$C$35:$C$35</c:f>
              <c:strCache>
                <c:ptCount val="1"/>
                <c:pt idx="0">
                  <c:v>Frachten in %    Ist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Diagramm!$D$32:$O$32</c:f>
              <c:strCache/>
            </c:strRef>
          </c:cat>
          <c:val>
            <c:numRef>
              <c:f>Diagramm!$D$35:$O$35</c:f>
              <c:numCache/>
            </c:numRef>
          </c:val>
          <c:smooth val="0"/>
        </c:ser>
        <c:ser>
          <c:idx val="1"/>
          <c:order val="1"/>
          <c:tx>
            <c:strRef>
              <c:f>Diagramm!$C$39:$C$39</c:f>
              <c:strCache>
                <c:ptCount val="1"/>
                <c:pt idx="0">
                  <c:v>Frachten in %    Plan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Diagramm!$D$32:$O$32</c:f>
              <c:strCache/>
            </c:strRef>
          </c:cat>
          <c:val>
            <c:numRef>
              <c:f>Diagramm!$D$39:$O$39</c:f>
              <c:numCache/>
            </c:numRef>
          </c:val>
          <c:smooth val="0"/>
        </c:ser>
        <c:marker val="1"/>
        <c:axId val="55718218"/>
        <c:axId val="31701915"/>
      </c:lineChart>
      <c:catAx>
        <c:axId val="5571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Monate</a:t>
                </a:r>
              </a:p>
            </c:rich>
          </c:tx>
          <c:layout>
            <c:manualLayout>
              <c:xMode val="factor"/>
              <c:yMode val="factor"/>
              <c:x val="0.022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701915"/>
        <c:crossesAt val="0"/>
        <c:auto val="0"/>
        <c:lblOffset val="100"/>
        <c:tickLblSkip val="1"/>
        <c:noMultiLvlLbl val="0"/>
      </c:catAx>
      <c:valAx>
        <c:axId val="31701915"/>
        <c:scaling>
          <c:orientation val="minMax"/>
          <c:max val="0.025"/>
          <c:min val="0.0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Frachten in %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718218"/>
        <c:crossesAt val="1"/>
        <c:crossBetween val="midCat"/>
        <c:dispUnits/>
        <c:majorUnit val="0.002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025"/>
          <c:y val="0.1165"/>
          <c:w val="0.20825"/>
          <c:h val="0.0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hyperlink" Target="https://www.controllerspielwiese.de/" TargetMode="External" /><Relationship Id="rId4" Type="http://schemas.openxmlformats.org/officeDocument/2006/relationships/hyperlink" Target="https://www.controllerspielwiese.d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16</xdr:col>
      <xdr:colOff>561975</xdr:colOff>
      <xdr:row>30</xdr:row>
      <xdr:rowOff>57150</xdr:rowOff>
    </xdr:to>
    <xdr:graphicFrame>
      <xdr:nvGraphicFramePr>
        <xdr:cNvPr id="1" name="Chart 3"/>
        <xdr:cNvGraphicFramePr/>
      </xdr:nvGraphicFramePr>
      <xdr:xfrm>
        <a:off x="352425" y="733425"/>
        <a:ext cx="83153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400050</xdr:colOff>
      <xdr:row>1</xdr:row>
      <xdr:rowOff>47625</xdr:rowOff>
    </xdr:from>
    <xdr:to>
      <xdr:col>16</xdr:col>
      <xdr:colOff>533400</xdr:colOff>
      <xdr:row>2</xdr:row>
      <xdr:rowOff>219075</xdr:rowOff>
    </xdr:to>
    <xdr:pic>
      <xdr:nvPicPr>
        <xdr:cNvPr id="2" name="Grafik 2" descr="cs_logo_pkt_tex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209550"/>
          <a:ext cx="2505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5"/>
  <sheetViews>
    <sheetView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5.140625" style="0" customWidth="1"/>
    <col min="2" max="2" width="8.140625" style="0" customWidth="1"/>
    <col min="3" max="3" width="19.00390625" style="0" customWidth="1"/>
    <col min="4" max="15" width="6.7109375" style="0" customWidth="1"/>
    <col min="16" max="17" width="8.7109375" style="0" customWidth="1"/>
    <col min="18" max="18" width="7.57421875" style="0" customWidth="1"/>
  </cols>
  <sheetData>
    <row r="1" s="1" customFormat="1" ht="12.75"/>
    <row r="2" spans="2:17" s="1" customFormat="1" ht="23.2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</row>
    <row r="3" spans="2:17" s="1" customFormat="1" ht="21" customHeight="1">
      <c r="B3" s="34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</row>
    <row r="4" s="1" customFormat="1" ht="12.75"/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 customHeight="1"/>
    <row r="29" s="1" customFormat="1" ht="12.75" customHeight="1"/>
    <row r="30" s="1" customFormat="1" ht="12.75" customHeight="1"/>
    <row r="31" s="1" customFormat="1" ht="12.75" customHeight="1"/>
    <row r="32" spans="2:17" s="1" customFormat="1" ht="15">
      <c r="B32" s="2"/>
      <c r="C32" s="3"/>
      <c r="D32" s="4">
        <v>72686</v>
      </c>
      <c r="E32" s="4">
        <v>72717</v>
      </c>
      <c r="F32" s="4">
        <v>72745</v>
      </c>
      <c r="G32" s="4">
        <v>72776</v>
      </c>
      <c r="H32" s="4">
        <v>72806</v>
      </c>
      <c r="I32" s="4">
        <v>72837</v>
      </c>
      <c r="J32" s="4">
        <v>72867</v>
      </c>
      <c r="K32" s="4">
        <v>72898</v>
      </c>
      <c r="L32" s="4">
        <v>72929</v>
      </c>
      <c r="M32" s="4">
        <v>72959</v>
      </c>
      <c r="N32" s="4">
        <v>72990</v>
      </c>
      <c r="O32" s="4">
        <v>73020</v>
      </c>
      <c r="P32" s="5" t="s">
        <v>12</v>
      </c>
      <c r="Q32" s="5" t="s">
        <v>13</v>
      </c>
    </row>
    <row r="33" spans="2:17" s="1" customFormat="1" ht="15">
      <c r="B33" s="6" t="s">
        <v>2</v>
      </c>
      <c r="C33" s="7" t="s">
        <v>8</v>
      </c>
      <c r="D33" s="8">
        <v>4586</v>
      </c>
      <c r="E33" s="9">
        <v>4456</v>
      </c>
      <c r="F33" s="9">
        <v>4534</v>
      </c>
      <c r="G33" s="9">
        <v>4582</v>
      </c>
      <c r="H33" s="9"/>
      <c r="I33" s="9"/>
      <c r="J33" s="9"/>
      <c r="K33" s="9"/>
      <c r="L33" s="9"/>
      <c r="M33" s="9"/>
      <c r="N33" s="9"/>
      <c r="O33" s="10"/>
      <c r="P33" s="8">
        <f>SUM(D33:O33)</f>
        <v>18158</v>
      </c>
      <c r="Q33" s="8">
        <f>SUMIF($D$33:$O$33,"&gt;0",D33:O33)</f>
        <v>18158</v>
      </c>
    </row>
    <row r="34" spans="2:17" s="1" customFormat="1" ht="12.75">
      <c r="B34" s="7"/>
      <c r="C34" s="7" t="s">
        <v>9</v>
      </c>
      <c r="D34" s="11">
        <v>97</v>
      </c>
      <c r="E34" s="12">
        <v>97</v>
      </c>
      <c r="F34" s="12">
        <v>95</v>
      </c>
      <c r="G34" s="12">
        <v>102</v>
      </c>
      <c r="H34" s="13"/>
      <c r="I34" s="13"/>
      <c r="J34" s="13"/>
      <c r="K34" s="13"/>
      <c r="L34" s="13"/>
      <c r="M34" s="13"/>
      <c r="N34" s="13"/>
      <c r="O34" s="14"/>
      <c r="P34" s="15">
        <f>SUM(D34:O34)</f>
        <v>391</v>
      </c>
      <c r="Q34" s="15">
        <f>SUMIF($D$33:$O$33,"&gt;0",D34:O34)</f>
        <v>391</v>
      </c>
    </row>
    <row r="35" spans="2:17" s="1" customFormat="1" ht="12.75">
      <c r="B35" s="16"/>
      <c r="C35" s="16" t="s">
        <v>3</v>
      </c>
      <c r="D35" s="17">
        <f>IF(D33&lt;&gt;0,D34/D33,0)</f>
        <v>0.021151330135194067</v>
      </c>
      <c r="E35" s="18">
        <f aca="true" t="shared" si="0" ref="E35:O35">IF(E33&lt;&gt;0,E34/E33,0)</f>
        <v>0.021768402154398563</v>
      </c>
      <c r="F35" s="18">
        <f t="shared" si="0"/>
        <v>0.02095280105866784</v>
      </c>
      <c r="G35" s="18">
        <f t="shared" si="0"/>
        <v>0.022261021388040158</v>
      </c>
      <c r="H35" s="18"/>
      <c r="I35" s="18">
        <f t="shared" si="0"/>
        <v>0</v>
      </c>
      <c r="J35" s="18">
        <f t="shared" si="0"/>
        <v>0</v>
      </c>
      <c r="K35" s="18">
        <f t="shared" si="0"/>
        <v>0</v>
      </c>
      <c r="L35" s="18">
        <f t="shared" si="0"/>
        <v>0</v>
      </c>
      <c r="M35" s="18">
        <f t="shared" si="0"/>
        <v>0</v>
      </c>
      <c r="N35" s="18">
        <f t="shared" si="0"/>
        <v>0</v>
      </c>
      <c r="O35" s="18">
        <f t="shared" si="0"/>
        <v>0</v>
      </c>
      <c r="P35" s="17">
        <f>IF(P33&lt;&gt;0,P34/P33,)</f>
        <v>0.021533208503139112</v>
      </c>
      <c r="Q35" s="17">
        <f>IF(Q33&lt;&gt;0,Q34/Q33,)</f>
        <v>0.021533208503139112</v>
      </c>
    </row>
    <row r="36" s="1" customFormat="1" ht="7.5" customHeight="1">
      <c r="C36" s="19"/>
    </row>
    <row r="37" spans="2:17" s="1" customFormat="1" ht="15">
      <c r="B37" s="20" t="s">
        <v>4</v>
      </c>
      <c r="C37" s="21" t="s">
        <v>8</v>
      </c>
      <c r="D37" s="8">
        <v>4500</v>
      </c>
      <c r="E37" s="22">
        <v>4400</v>
      </c>
      <c r="F37" s="22">
        <v>4500</v>
      </c>
      <c r="G37" s="22">
        <v>4500</v>
      </c>
      <c r="H37" s="22">
        <v>4500</v>
      </c>
      <c r="I37" s="22">
        <v>4500</v>
      </c>
      <c r="J37" s="22">
        <v>4500</v>
      </c>
      <c r="K37" s="22">
        <v>4300</v>
      </c>
      <c r="L37" s="22">
        <v>4450</v>
      </c>
      <c r="M37" s="22">
        <v>4480</v>
      </c>
      <c r="N37" s="22">
        <v>4460</v>
      </c>
      <c r="O37" s="23">
        <v>4300</v>
      </c>
      <c r="P37" s="8">
        <f>SUM(D37:O37)</f>
        <v>53390</v>
      </c>
      <c r="Q37" s="8">
        <f>SUMIF($D$33:$O$33,"&gt;0",D37:O37)</f>
        <v>17900</v>
      </c>
    </row>
    <row r="38" spans="2:17" s="1" customFormat="1" ht="12.75" customHeight="1">
      <c r="B38" s="7"/>
      <c r="C38" s="7" t="s">
        <v>9</v>
      </c>
      <c r="D38" s="24">
        <v>91</v>
      </c>
      <c r="E38" s="25">
        <v>90</v>
      </c>
      <c r="F38" s="25">
        <v>90</v>
      </c>
      <c r="G38" s="25">
        <v>89</v>
      </c>
      <c r="H38" s="25">
        <v>89</v>
      </c>
      <c r="I38" s="25">
        <v>89</v>
      </c>
      <c r="J38" s="25">
        <v>88</v>
      </c>
      <c r="K38" s="25">
        <v>84</v>
      </c>
      <c r="L38" s="25">
        <v>87</v>
      </c>
      <c r="M38" s="25">
        <v>86</v>
      </c>
      <c r="N38" s="25">
        <v>86</v>
      </c>
      <c r="O38" s="26">
        <v>82</v>
      </c>
      <c r="P38" s="15">
        <f>SUM(D38:O38)</f>
        <v>1051</v>
      </c>
      <c r="Q38" s="24">
        <f>SUMIF($D$33:$O$33,"&gt;0",D38:O38)</f>
        <v>360</v>
      </c>
    </row>
    <row r="39" spans="2:17" s="1" customFormat="1" ht="12.75" customHeight="1">
      <c r="B39" s="16"/>
      <c r="C39" s="16" t="s">
        <v>5</v>
      </c>
      <c r="D39" s="17">
        <f>IF(D37&lt;&gt;0,D38/D37,0)</f>
        <v>0.02022222222222222</v>
      </c>
      <c r="E39" s="18">
        <f aca="true" t="shared" si="1" ref="E39:Q39">IF(E37&lt;&gt;0,E38/E37,0)</f>
        <v>0.020454545454545454</v>
      </c>
      <c r="F39" s="18">
        <f t="shared" si="1"/>
        <v>0.02</v>
      </c>
      <c r="G39" s="18">
        <f t="shared" si="1"/>
        <v>0.019777777777777776</v>
      </c>
      <c r="H39" s="18">
        <f t="shared" si="1"/>
        <v>0.019777777777777776</v>
      </c>
      <c r="I39" s="18">
        <f t="shared" si="1"/>
        <v>0.019777777777777776</v>
      </c>
      <c r="J39" s="18">
        <f t="shared" si="1"/>
        <v>0.019555555555555555</v>
      </c>
      <c r="K39" s="18">
        <f t="shared" si="1"/>
        <v>0.01953488372093023</v>
      </c>
      <c r="L39" s="18">
        <f t="shared" si="1"/>
        <v>0.01955056179775281</v>
      </c>
      <c r="M39" s="18">
        <f t="shared" si="1"/>
        <v>0.019196428571428573</v>
      </c>
      <c r="N39" s="18">
        <f t="shared" si="1"/>
        <v>0.019282511210762333</v>
      </c>
      <c r="O39" s="18">
        <f t="shared" si="1"/>
        <v>0.019069767441860466</v>
      </c>
      <c r="P39" s="18">
        <f t="shared" si="1"/>
        <v>0.019685334332271962</v>
      </c>
      <c r="Q39" s="18">
        <f t="shared" si="1"/>
        <v>0.02011173184357542</v>
      </c>
    </row>
    <row r="40" spans="3:6" s="1" customFormat="1" ht="6" customHeight="1">
      <c r="C40" s="27"/>
      <c r="D40" s="28"/>
      <c r="E40" s="28"/>
      <c r="F40" s="28"/>
    </row>
    <row r="41" spans="2:17" s="1" customFormat="1" ht="15">
      <c r="B41" s="20" t="s">
        <v>6</v>
      </c>
      <c r="C41" s="21" t="s">
        <v>10</v>
      </c>
      <c r="D41" s="8">
        <f>IF(D34&lt;&gt;0,D34-D38,0)</f>
        <v>6</v>
      </c>
      <c r="E41" s="8">
        <f aca="true" t="shared" si="2" ref="E41:O41">IF(E34&lt;&gt;0,E34-E38,0)</f>
        <v>7</v>
      </c>
      <c r="F41" s="8">
        <f t="shared" si="2"/>
        <v>5</v>
      </c>
      <c r="G41" s="8">
        <f t="shared" si="2"/>
        <v>13</v>
      </c>
      <c r="H41" s="8">
        <f t="shared" si="2"/>
        <v>0</v>
      </c>
      <c r="I41" s="8">
        <f t="shared" si="2"/>
        <v>0</v>
      </c>
      <c r="J41" s="8">
        <f t="shared" si="2"/>
        <v>0</v>
      </c>
      <c r="K41" s="8">
        <f t="shared" si="2"/>
        <v>0</v>
      </c>
      <c r="L41" s="8">
        <f t="shared" si="2"/>
        <v>0</v>
      </c>
      <c r="M41" s="8">
        <f t="shared" si="2"/>
        <v>0</v>
      </c>
      <c r="N41" s="8">
        <f t="shared" si="2"/>
        <v>0</v>
      </c>
      <c r="O41" s="8">
        <f t="shared" si="2"/>
        <v>0</v>
      </c>
      <c r="P41" s="8"/>
      <c r="Q41" s="8"/>
    </row>
    <row r="42" spans="2:17" s="1" customFormat="1" ht="12.75">
      <c r="B42" s="29" t="s">
        <v>7</v>
      </c>
      <c r="C42" s="16" t="s">
        <v>11</v>
      </c>
      <c r="D42" s="30">
        <f>IF(D34&lt;&gt;0,D41,0)</f>
        <v>6</v>
      </c>
      <c r="E42" s="31">
        <f>IF(E34&lt;&gt;0,D42+E41,0)</f>
        <v>13</v>
      </c>
      <c r="F42" s="31">
        <f aca="true" t="shared" si="3" ref="F42:O42">IF(F34&lt;&gt;0,E42+F41,0)</f>
        <v>18</v>
      </c>
      <c r="G42" s="31">
        <f t="shared" si="3"/>
        <v>31</v>
      </c>
      <c r="H42" s="31">
        <f t="shared" si="3"/>
        <v>0</v>
      </c>
      <c r="I42" s="31">
        <f t="shared" si="3"/>
        <v>0</v>
      </c>
      <c r="J42" s="31">
        <f t="shared" si="3"/>
        <v>0</v>
      </c>
      <c r="K42" s="31">
        <f t="shared" si="3"/>
        <v>0</v>
      </c>
      <c r="L42" s="31">
        <f t="shared" si="3"/>
        <v>0</v>
      </c>
      <c r="M42" s="31">
        <f t="shared" si="3"/>
        <v>0</v>
      </c>
      <c r="N42" s="31">
        <f t="shared" si="3"/>
        <v>0</v>
      </c>
      <c r="O42" s="31">
        <f t="shared" si="3"/>
        <v>0</v>
      </c>
      <c r="P42" s="30">
        <f>Q34-Q38</f>
        <v>31</v>
      </c>
      <c r="Q42" s="30">
        <f>P42</f>
        <v>31</v>
      </c>
    </row>
    <row r="43" spans="2:17" s="1" customFormat="1" ht="12.75">
      <c r="B43" s="19"/>
      <c r="C43" s="19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="1" customFormat="1" ht="12.75"/>
    <row r="45" s="1" customFormat="1" ht="12.75">
      <c r="G45" s="1">
        <f>SUM(D45:F45)</f>
        <v>0</v>
      </c>
    </row>
    <row r="46" s="1" customFormat="1" ht="12.75"/>
  </sheetData>
  <sheetProtection/>
  <printOptions horizontalCentered="1" verticalCentered="1"/>
  <pageMargins left="0" right="0" top="0.42" bottom="0.38" header="0" footer="0"/>
  <pageSetup fitToHeight="1" fitToWidth="1" horizontalDpi="300" verticalDpi="300" orientation="landscape" paperSize="9" r:id="rId2"/>
  <headerFooter alignWithMargins="0">
    <oddFooter>&amp;R&amp;8ControllerSpielwiese / &amp;F / &amp;A /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Eingangsfrachten in % vom Materialaufwand</dc:title>
  <dc:subject/>
  <dc:creator>Joachim Becker WebSolutions</dc:creator>
  <cp:keywords>Eingangsfrachten Materialaufwand</cp:keywords>
  <dc:description>C by Joachim Becker WebSolutions
http://www.controllerspielwiese.de</dc:description>
  <cp:lastModifiedBy>ControllerSpielwiese</cp:lastModifiedBy>
  <cp:lastPrinted>2001-11-27T16:06:27Z</cp:lastPrinted>
  <dcterms:created xsi:type="dcterms:W3CDTF">2001-11-26T13:19:58Z</dcterms:created>
  <dcterms:modified xsi:type="dcterms:W3CDTF">2023-11-18T16:22:50Z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