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15" tabRatio="477"/>
  </bookViews>
  <sheets>
    <sheet name="Datenbank" sheetId="1" r:id="rId1"/>
    <sheet name="Performance Titel" sheetId="3" r:id="rId2"/>
    <sheet name="Performance Depot" sheetId="4" r:id="rId3"/>
  </sheets>
  <definedNames>
    <definedName name="_xlnm.Print_Area" localSheetId="2">'Performance Depot'!$B$2:$M$26</definedName>
    <definedName name="_xlnm.Print_Area" localSheetId="1">'Performance Titel'!$B$2:$M$27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1" l="1"/>
  <c r="B20" i="4" l="1"/>
  <c r="B12" i="4"/>
  <c r="Q4" i="1"/>
  <c r="R4" i="1"/>
  <c r="B4" i="1"/>
  <c r="B4" i="3" s="1"/>
  <c r="C12" i="3"/>
  <c r="B9" i="3"/>
  <c r="C21" i="3"/>
  <c r="C16" i="3"/>
  <c r="C13" i="3"/>
  <c r="C15" i="3"/>
  <c r="C20" i="3"/>
  <c r="C19" i="3"/>
  <c r="C9" i="3"/>
  <c r="C23" i="3"/>
  <c r="C11" i="3"/>
  <c r="U12" i="1"/>
  <c r="U11" i="1"/>
  <c r="U9" i="1"/>
  <c r="S8" i="1"/>
  <c r="U8" i="1" s="1"/>
  <c r="C27" i="3" s="1"/>
  <c r="Q8" i="1"/>
  <c r="K9" i="1"/>
  <c r="K10" i="1"/>
  <c r="V10" i="1" s="1"/>
  <c r="K11" i="1"/>
  <c r="S11" i="1" s="1"/>
  <c r="K12" i="1"/>
  <c r="S12" i="1" s="1"/>
  <c r="T12" i="1" s="1"/>
  <c r="K8" i="1"/>
  <c r="T11" i="1" l="1"/>
  <c r="S4" i="1"/>
  <c r="B25" i="4" s="1"/>
  <c r="B4" i="4"/>
  <c r="C25" i="3"/>
  <c r="C17" i="3"/>
  <c r="T8" i="1"/>
  <c r="C26" i="3" s="1"/>
  <c r="G12" i="1"/>
  <c r="I12" i="1" s="1"/>
  <c r="G11" i="1"/>
  <c r="I11" i="1" s="1"/>
  <c r="G9" i="1"/>
  <c r="I9" i="1" s="1"/>
  <c r="S9" i="1" s="1"/>
  <c r="T9" i="1" s="1"/>
  <c r="G8" i="1"/>
  <c r="I8" i="1"/>
  <c r="O12" i="1"/>
  <c r="Q12" i="1" s="1"/>
  <c r="O11" i="1"/>
  <c r="Q11" i="1" s="1"/>
  <c r="O9" i="1"/>
  <c r="O8" i="1"/>
  <c r="Q9" i="1"/>
  <c r="O10" i="1"/>
  <c r="G10" i="1"/>
  <c r="I10" i="1" s="1"/>
  <c r="V8" i="1"/>
  <c r="B16" i="4" l="1"/>
  <c r="Q10" i="1"/>
  <c r="V11" i="1"/>
  <c r="V9" i="1"/>
  <c r="V12" i="1"/>
  <c r="V4" i="1" l="1"/>
  <c r="B8" i="4" s="1"/>
  <c r="S10" i="1"/>
  <c r="U10" i="1" l="1"/>
  <c r="T10" i="1"/>
</calcChain>
</file>

<file path=xl/comments1.xml><?xml version="1.0" encoding="utf-8"?>
<comments xmlns="http://schemas.openxmlformats.org/spreadsheetml/2006/main">
  <authors>
    <author>ControllerSpielwiese</author>
  </authors>
  <commentList>
    <comment ref="K6" authorId="0" shapeId="0">
      <text>
        <r>
          <rPr>
            <b/>
            <sz val="9"/>
            <color indexed="81"/>
            <rFont val="Segoe UI"/>
            <family val="2"/>
          </rPr>
          <t>ControllerSpielwiese:</t>
        </r>
        <r>
          <rPr>
            <sz val="9"/>
            <color indexed="81"/>
            <rFont val="Segoe UI"/>
            <family val="2"/>
          </rPr>
          <t xml:space="preserve">
Inkl. Dividenden</t>
        </r>
      </text>
    </comment>
    <comment ref="M6" authorId="0" shapeId="0">
      <text>
        <r>
          <rPr>
            <b/>
            <sz val="9"/>
            <color indexed="81"/>
            <rFont val="Segoe UI"/>
            <family val="2"/>
          </rPr>
          <t>ControllerSpielwiese:</t>
        </r>
        <r>
          <rPr>
            <sz val="9"/>
            <color indexed="81"/>
            <rFont val="Segoe UI"/>
            <family val="2"/>
          </rPr>
          <t xml:space="preserve">
Aktuell sind noch keine Teilverkäufe möglich.</t>
        </r>
      </text>
    </comment>
    <comment ref="S6" authorId="0" shapeId="0">
      <text>
        <r>
          <rPr>
            <b/>
            <sz val="9"/>
            <color indexed="81"/>
            <rFont val="Segoe UI"/>
            <family val="2"/>
          </rPr>
          <t>ControllerSpielwiese:</t>
        </r>
        <r>
          <rPr>
            <sz val="9"/>
            <color indexed="81"/>
            <rFont val="Segoe UI"/>
            <family val="2"/>
          </rPr>
          <t xml:space="preserve">
Inkl. Dividenden</t>
        </r>
      </text>
    </comment>
    <comment ref="T6" authorId="0" shapeId="0">
      <text>
        <r>
          <rPr>
            <b/>
            <sz val="9"/>
            <color indexed="81"/>
            <rFont val="Segoe UI"/>
            <family val="2"/>
          </rPr>
          <t>ControllerSpielwiese:</t>
        </r>
        <r>
          <rPr>
            <sz val="9"/>
            <color indexed="81"/>
            <rFont val="Segoe UI"/>
            <family val="2"/>
          </rPr>
          <t xml:space="preserve">
Inkl. Dividenden</t>
        </r>
      </text>
    </comment>
    <comment ref="U6" authorId="0" shapeId="0">
      <text>
        <r>
          <rPr>
            <b/>
            <sz val="9"/>
            <color indexed="81"/>
            <rFont val="Segoe UI"/>
            <family val="2"/>
          </rPr>
          <t>ControllerSpielwiese:</t>
        </r>
        <r>
          <rPr>
            <sz val="9"/>
            <color indexed="81"/>
            <rFont val="Segoe UI"/>
            <family val="2"/>
          </rPr>
          <t xml:space="preserve">
Inkl. Dividenden;
berechnet auf 365 Kalendertage</t>
        </r>
      </text>
    </comment>
    <comment ref="V6" authorId="0" shapeId="0">
      <text>
        <r>
          <rPr>
            <b/>
            <sz val="9"/>
            <color indexed="81"/>
            <rFont val="Segoe UI"/>
            <family val="2"/>
          </rPr>
          <t>ControllerSpielwiese:</t>
        </r>
        <r>
          <rPr>
            <sz val="9"/>
            <color indexed="81"/>
            <rFont val="Segoe UI"/>
            <family val="2"/>
          </rPr>
          <t xml:space="preserve">
Inkl. Dividenden</t>
        </r>
      </text>
    </comment>
  </commentList>
</comments>
</file>

<file path=xl/sharedStrings.xml><?xml version="1.0" encoding="utf-8"?>
<sst xmlns="http://schemas.openxmlformats.org/spreadsheetml/2006/main" count="58" uniqueCount="56">
  <si>
    <t>https://www.ControllerSpielwiese.de</t>
  </si>
  <si>
    <t>Wertpapier</t>
  </si>
  <si>
    <t>Kaufdatum</t>
  </si>
  <si>
    <t>Anzahl</t>
  </si>
  <si>
    <t>Kaufpreis</t>
  </si>
  <si>
    <t>Dividenden</t>
  </si>
  <si>
    <t>Kaufkurs 
EUR/St</t>
  </si>
  <si>
    <t>WPKNR</t>
  </si>
  <si>
    <t>RWE AG</t>
  </si>
  <si>
    <t>Kurswert</t>
  </si>
  <si>
    <t>Verkaufspreis</t>
  </si>
  <si>
    <t>Gebühren/ 
Entgelte</t>
  </si>
  <si>
    <t>Dividenden
(nach Steuer)</t>
  </si>
  <si>
    <t>Aktueller 
Kurs/Stück</t>
  </si>
  <si>
    <t>Aktueller 
Gesamtwert</t>
  </si>
  <si>
    <t>Verkauf-
datum</t>
  </si>
  <si>
    <t>Verkaufs-
wert</t>
  </si>
  <si>
    <t>Gebühren/
Entgelte</t>
  </si>
  <si>
    <t>Verkaufs-
preis</t>
  </si>
  <si>
    <t>Verkaufskurs
EUR/St</t>
  </si>
  <si>
    <t>Gewinn 
abs.</t>
  </si>
  <si>
    <t>Gewinn 
%</t>
  </si>
  <si>
    <t>Gewinn 
eff.</t>
  </si>
  <si>
    <t>aktueller
Depotwert</t>
  </si>
  <si>
    <t>Performance einzelner Titel</t>
  </si>
  <si>
    <t xml:space="preserve">Wertpapier-Name: </t>
  </si>
  <si>
    <t>Gewinn absolut</t>
  </si>
  <si>
    <t>Gewinn prozentual</t>
  </si>
  <si>
    <t>Gewinn effektiv</t>
  </si>
  <si>
    <t>Aktueller Depot-Gesamtwert:</t>
  </si>
  <si>
    <t>Kaufkurs</t>
  </si>
  <si>
    <r>
      <rPr>
        <sz val="11"/>
        <color rgb="FFFF0000"/>
        <rFont val="Arial"/>
        <family val="2"/>
      </rPr>
      <t>Kauf</t>
    </r>
    <r>
      <rPr>
        <sz val="11"/>
        <color theme="1"/>
        <rFont val="Arial"/>
        <family val="2"/>
      </rPr>
      <t>datum</t>
    </r>
  </si>
  <si>
    <t>Heute</t>
  </si>
  <si>
    <t>Akt. Kurs</t>
  </si>
  <si>
    <t>Kaufwert</t>
  </si>
  <si>
    <t>Akt. Kurswert</t>
  </si>
  <si>
    <t>Verkaufswert</t>
  </si>
  <si>
    <r>
      <rPr>
        <sz val="11"/>
        <color rgb="FFFF0000"/>
        <rFont val="Arial"/>
        <family val="2"/>
      </rPr>
      <t>Verkaufs</t>
    </r>
    <r>
      <rPr>
        <sz val="11"/>
        <color theme="1"/>
        <rFont val="Arial"/>
        <family val="2"/>
      </rPr>
      <t>datum</t>
    </r>
  </si>
  <si>
    <t>BYD Co, Ltd.</t>
  </si>
  <si>
    <t>Zalando AG</t>
  </si>
  <si>
    <t>A0M4W9</t>
  </si>
  <si>
    <t>ZAL111</t>
  </si>
  <si>
    <t>Performance Gesamtdepot und Grafik einzelner Titel</t>
  </si>
  <si>
    <t>Gewinn Depot:</t>
  </si>
  <si>
    <t>Summe Verkaufspreise:</t>
  </si>
  <si>
    <t>Summe Kaufpreise:</t>
  </si>
  <si>
    <t>Summe Dividenden:</t>
  </si>
  <si>
    <t xml:space="preserve">Weitere Informationen finden Sie auch </t>
  </si>
  <si>
    <t>direkt auf der ControllerSpielwiese:</t>
  </si>
  <si>
    <t>Wertpapierdepot-Analyse - Gesamtdatenbank</t>
  </si>
  <si>
    <t>adidas AG</t>
  </si>
  <si>
    <t>A1EWWW</t>
  </si>
  <si>
    <t>Commerzbank AG</t>
  </si>
  <si>
    <t>CBK100</t>
  </si>
  <si>
    <t>Name:</t>
  </si>
  <si>
    <t>Musterdepot von Max Mustermann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</si>
</sst>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0.00\ &quot;€&quot;;\-#,##0.00\ &quot;€&quot;"/>
    <numFmt numFmtId="8" formatCode="#,##0.00\ &quot;€&quot;;[Red]\-#,##0.00\ &quot;€&quot;"/>
    <numFmt numFmtId="164" formatCode="#,##0.00\ &quot;EUR&quot;"/>
    <numFmt numFmtId="165" formatCode="#,##0.00\ &quot;€&quot;"/>
    <numFmt numFmtId="166" formatCode="0.00\ %"/>
    <numFmt numFmtId="167" formatCode="#,##0.00\ %;[Red]\-#,##0.00\ %"/>
  </numFmts>
  <fonts count="15" x14ac:knownFonts="1">
    <font>
      <sz val="11"/>
      <color theme="1"/>
      <name val="Arial"/>
      <family val="2"/>
    </font>
    <font>
      <b/>
      <sz val="11"/>
      <color theme="1"/>
      <name val="Arial"/>
      <family val="2"/>
    </font>
    <font>
      <b/>
      <sz val="20"/>
      <name val="Calibri"/>
      <family val="2"/>
      <scheme val="minor"/>
    </font>
    <font>
      <u/>
      <sz val="10"/>
      <color theme="10"/>
      <name val="Arial"/>
      <family val="2"/>
    </font>
    <font>
      <b/>
      <u/>
      <sz val="10"/>
      <color theme="9" tint="-0.499984740745262"/>
      <name val="Arial"/>
      <family val="2"/>
    </font>
    <font>
      <sz val="11"/>
      <color theme="1"/>
      <name val="Arial"/>
      <family val="2"/>
    </font>
    <font>
      <sz val="9"/>
      <color indexed="81"/>
      <name val="Segoe UI"/>
      <family val="2"/>
    </font>
    <font>
      <b/>
      <sz val="9"/>
      <color indexed="81"/>
      <name val="Segoe UI"/>
      <family val="2"/>
    </font>
    <font>
      <sz val="11"/>
      <color rgb="FFFF0000"/>
      <name val="Arial"/>
      <family val="2"/>
    </font>
    <font>
      <b/>
      <sz val="18"/>
      <color theme="9" tint="-0.499984740745262"/>
      <name val="Arial"/>
      <family val="2"/>
    </font>
    <font>
      <b/>
      <sz val="11"/>
      <color rgb="FFFF0000"/>
      <name val="Arial"/>
      <family val="2"/>
    </font>
    <font>
      <b/>
      <sz val="16"/>
      <color theme="9" tint="-0.499984740745262"/>
      <name val="Arial"/>
      <family val="2"/>
    </font>
    <font>
      <b/>
      <sz val="9"/>
      <name val="Arial"/>
      <family val="2"/>
    </font>
    <font>
      <b/>
      <sz val="14"/>
      <color theme="9" tint="-0.499984740745262"/>
      <name val="Arial"/>
      <family val="2"/>
    </font>
    <font>
      <b/>
      <sz val="14"/>
      <color theme="1" tint="0.34998626667073579"/>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top style="hair">
        <color theme="9" tint="-0.24994659260841701"/>
      </top>
      <bottom style="hair">
        <color theme="9" tint="-0.24994659260841701"/>
      </bottom>
      <diagonal/>
    </border>
    <border>
      <left/>
      <right style="hair">
        <color theme="9" tint="-0.24994659260841701"/>
      </right>
      <top style="hair">
        <color theme="9" tint="-0.24994659260841701"/>
      </top>
      <bottom style="hair">
        <color theme="9" tint="-0.24994659260841701"/>
      </bottom>
      <diagonal/>
    </border>
    <border>
      <left style="thin">
        <color theme="1"/>
      </left>
      <right style="thin">
        <color theme="1"/>
      </right>
      <top style="hair">
        <color theme="9" tint="-0.24994659260841701"/>
      </top>
      <bottom style="hair">
        <color theme="9" tint="-0.24994659260841701"/>
      </bottom>
      <diagonal/>
    </border>
  </borders>
  <cellStyleXfs count="3">
    <xf numFmtId="0" fontId="0" fillId="0" borderId="0"/>
    <xf numFmtId="0" fontId="3" fillId="0" borderId="0" applyNumberFormat="0" applyFill="0" applyBorder="0" applyAlignment="0" applyProtection="0"/>
    <xf numFmtId="9" fontId="5" fillId="0" borderId="0" applyFont="0" applyFill="0" applyBorder="0" applyAlignment="0" applyProtection="0"/>
  </cellStyleXfs>
  <cellXfs count="64">
    <xf numFmtId="0" fontId="0" fillId="0" borderId="0" xfId="0"/>
    <xf numFmtId="0" fontId="2" fillId="2" borderId="0" xfId="0" applyFont="1" applyFill="1" applyBorder="1" applyProtection="1">
      <protection locked="0"/>
    </xf>
    <xf numFmtId="0" fontId="0" fillId="2" borderId="0" xfId="0" applyFill="1" applyProtection="1">
      <protection locked="0"/>
    </xf>
    <xf numFmtId="0" fontId="1" fillId="2" borderId="0" xfId="0" applyFont="1" applyFill="1" applyProtection="1">
      <protection locked="0"/>
    </xf>
    <xf numFmtId="0" fontId="0" fillId="3" borderId="1" xfId="0" applyFill="1" applyBorder="1" applyAlignment="1" applyProtection="1">
      <alignment horizontal="center" vertical="center"/>
    </xf>
    <xf numFmtId="0" fontId="0" fillId="0" borderId="0" xfId="0" applyProtection="1">
      <protection locked="0"/>
    </xf>
    <xf numFmtId="0" fontId="0" fillId="3" borderId="1" xfId="0"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0" fillId="0" borderId="0" xfId="0" applyFill="1" applyBorder="1" applyAlignment="1">
      <alignment horizontal="center"/>
    </xf>
    <xf numFmtId="0" fontId="1" fillId="3" borderId="0" xfId="0" applyFont="1" applyFill="1" applyBorder="1" applyAlignment="1" applyProtection="1">
      <alignment vertical="center"/>
      <protection locked="0"/>
    </xf>
    <xf numFmtId="0" fontId="0" fillId="3" borderId="2" xfId="0" applyFill="1" applyBorder="1" applyAlignment="1">
      <alignment vertical="center"/>
    </xf>
    <xf numFmtId="0" fontId="0" fillId="0" borderId="0" xfId="0" applyAlignment="1">
      <alignment vertical="center"/>
    </xf>
    <xf numFmtId="14" fontId="0" fillId="3" borderId="2" xfId="0" applyNumberFormat="1" applyFill="1" applyBorder="1" applyAlignment="1">
      <alignment horizontal="right" vertical="center"/>
    </xf>
    <xf numFmtId="165" fontId="0" fillId="3" borderId="2" xfId="0" applyNumberFormat="1" applyFill="1" applyBorder="1" applyAlignment="1">
      <alignment horizontal="right" vertical="center"/>
    </xf>
    <xf numFmtId="0" fontId="8" fillId="3" borderId="2" xfId="0" applyFont="1" applyFill="1" applyBorder="1" applyAlignment="1">
      <alignment vertical="center"/>
    </xf>
    <xf numFmtId="166" fontId="0" fillId="3" borderId="2" xfId="2" applyNumberFormat="1" applyFont="1" applyFill="1" applyBorder="1" applyAlignment="1">
      <alignment horizontal="right" vertical="center"/>
    </xf>
    <xf numFmtId="14" fontId="0" fillId="0" borderId="0" xfId="0" applyNumberFormat="1"/>
    <xf numFmtId="0" fontId="1" fillId="3" borderId="2" xfId="0" applyFont="1" applyFill="1" applyBorder="1" applyAlignment="1">
      <alignment vertical="center"/>
    </xf>
    <xf numFmtId="165" fontId="1" fillId="3" borderId="2" xfId="0" applyNumberFormat="1" applyFont="1" applyFill="1" applyBorder="1" applyAlignment="1">
      <alignment horizontal="right" vertical="center"/>
    </xf>
    <xf numFmtId="0" fontId="0" fillId="0" borderId="0" xfId="0" applyProtection="1"/>
    <xf numFmtId="0" fontId="2" fillId="2" borderId="0" xfId="0" applyFont="1" applyFill="1" applyBorder="1" applyProtection="1"/>
    <xf numFmtId="0" fontId="0" fillId="2" borderId="0" xfId="0" applyFill="1" applyProtection="1"/>
    <xf numFmtId="0" fontId="1" fillId="2" borderId="0" xfId="0" applyFont="1" applyFill="1" applyProtection="1"/>
    <xf numFmtId="0" fontId="0" fillId="0" borderId="0" xfId="0" applyFill="1" applyAlignment="1" applyProtection="1">
      <alignment horizontal="centerContinuous"/>
    </xf>
    <xf numFmtId="0" fontId="0" fillId="0" borderId="0" xfId="0" applyFill="1" applyBorder="1" applyAlignment="1" applyProtection="1">
      <alignment horizontal="center"/>
    </xf>
    <xf numFmtId="0" fontId="0" fillId="0" borderId="0" xfId="0" applyFill="1" applyProtection="1"/>
    <xf numFmtId="0" fontId="0" fillId="3" borderId="0" xfId="0" applyFill="1" applyProtection="1"/>
    <xf numFmtId="164" fontId="9" fillId="3" borderId="0" xfId="0" applyNumberFormat="1" applyFont="1" applyFill="1" applyAlignment="1" applyProtection="1">
      <alignment horizontal="centerContinuous"/>
    </xf>
    <xf numFmtId="0" fontId="0" fillId="3" borderId="0" xfId="0" applyFill="1" applyAlignment="1" applyProtection="1">
      <alignment horizontal="centerContinuous"/>
    </xf>
    <xf numFmtId="0" fontId="0" fillId="0" borderId="2" xfId="0" applyFill="1" applyBorder="1" applyAlignment="1" applyProtection="1">
      <alignment horizontal="center"/>
      <protection locked="0"/>
    </xf>
    <xf numFmtId="14" fontId="8" fillId="0" borderId="0" xfId="0" applyNumberFormat="1" applyFont="1"/>
    <xf numFmtId="14" fontId="10" fillId="2" borderId="0" xfId="0" applyNumberFormat="1" applyFont="1" applyFill="1" applyAlignment="1" applyProtection="1">
      <alignment horizontal="left" vertical="center"/>
    </xf>
    <xf numFmtId="0" fontId="0" fillId="0" borderId="2" xfId="0" applyBorder="1" applyProtection="1">
      <protection locked="0"/>
    </xf>
    <xf numFmtId="0" fontId="0" fillId="0" borderId="2" xfId="0" applyBorder="1" applyAlignment="1" applyProtection="1">
      <alignment horizontal="center"/>
      <protection locked="0"/>
    </xf>
    <xf numFmtId="14" fontId="0" fillId="0" borderId="2" xfId="0" applyNumberFormat="1" applyBorder="1" applyAlignment="1" applyProtection="1">
      <alignment horizontal="center"/>
      <protection locked="0"/>
    </xf>
    <xf numFmtId="4" fontId="0" fillId="0" borderId="2" xfId="0" applyNumberFormat="1" applyBorder="1" applyProtection="1">
      <protection locked="0"/>
    </xf>
    <xf numFmtId="4" fontId="0" fillId="0" borderId="3" xfId="0" applyNumberFormat="1" applyBorder="1" applyProtection="1">
      <protection locked="0"/>
    </xf>
    <xf numFmtId="4" fontId="0" fillId="0" borderId="3" xfId="0" applyNumberFormat="1" applyFill="1" applyBorder="1" applyProtection="1">
      <protection locked="0"/>
    </xf>
    <xf numFmtId="14" fontId="0" fillId="0" borderId="4" xfId="0" applyNumberFormat="1" applyBorder="1" applyAlignment="1" applyProtection="1">
      <alignment horizontal="center"/>
      <protection locked="0"/>
    </xf>
    <xf numFmtId="4" fontId="0" fillId="0" borderId="4" xfId="0" applyNumberFormat="1" applyBorder="1" applyProtection="1">
      <protection locked="0"/>
    </xf>
    <xf numFmtId="0" fontId="0" fillId="3" borderId="1" xfId="0" applyFill="1" applyBorder="1" applyAlignment="1" applyProtection="1">
      <alignment vertical="center"/>
    </xf>
    <xf numFmtId="0" fontId="1" fillId="4" borderId="1" xfId="0" applyFont="1" applyFill="1" applyBorder="1" applyAlignment="1" applyProtection="1">
      <alignment horizontal="center" vertical="center" wrapText="1"/>
    </xf>
    <xf numFmtId="0" fontId="1" fillId="0" borderId="0" xfId="0" applyFont="1" applyProtection="1"/>
    <xf numFmtId="4" fontId="1" fillId="3" borderId="2" xfId="0" applyNumberFormat="1" applyFont="1" applyFill="1" applyBorder="1" applyProtection="1"/>
    <xf numFmtId="4" fontId="1" fillId="4" borderId="5" xfId="0" applyNumberFormat="1" applyFont="1" applyFill="1" applyBorder="1" applyProtection="1"/>
    <xf numFmtId="4" fontId="1" fillId="3" borderId="4" xfId="0" applyNumberFormat="1" applyFont="1" applyFill="1" applyBorder="1" applyProtection="1"/>
    <xf numFmtId="10" fontId="0" fillId="3" borderId="3" xfId="2" applyNumberFormat="1" applyFont="1" applyFill="1" applyBorder="1" applyProtection="1"/>
    <xf numFmtId="4" fontId="0" fillId="0" borderId="0" xfId="0" applyNumberFormat="1" applyProtection="1"/>
    <xf numFmtId="0" fontId="8" fillId="0" borderId="0" xfId="0" applyFont="1" applyProtection="1"/>
    <xf numFmtId="0" fontId="4" fillId="0" borderId="0" xfId="1" applyFont="1" applyProtection="1"/>
    <xf numFmtId="4" fontId="1" fillId="2" borderId="0" xfId="0" applyNumberFormat="1" applyFont="1" applyFill="1" applyAlignment="1" applyProtection="1">
      <alignment vertical="center"/>
    </xf>
    <xf numFmtId="0" fontId="0" fillId="2" borderId="0" xfId="0" applyFill="1" applyAlignment="1" applyProtection="1">
      <alignment vertical="center"/>
    </xf>
    <xf numFmtId="0" fontId="1" fillId="2" borderId="0" xfId="0" applyFont="1" applyFill="1" applyAlignment="1" applyProtection="1">
      <alignment horizontal="right" vertical="center"/>
    </xf>
    <xf numFmtId="0" fontId="0" fillId="2" borderId="0" xfId="0" applyFont="1" applyFill="1" applyAlignment="1" applyProtection="1">
      <alignment horizontal="left" vertical="center"/>
    </xf>
    <xf numFmtId="167" fontId="0" fillId="3" borderId="2" xfId="2" applyNumberFormat="1" applyFont="1" applyFill="1" applyBorder="1" applyProtection="1"/>
    <xf numFmtId="0" fontId="1" fillId="3" borderId="2" xfId="0" applyFont="1" applyFill="1" applyBorder="1" applyAlignment="1">
      <alignment horizontal="center" vertical="center"/>
    </xf>
    <xf numFmtId="14" fontId="12" fillId="2" borderId="0" xfId="0" applyNumberFormat="1" applyFont="1" applyFill="1" applyAlignment="1" applyProtection="1">
      <alignment horizontal="left" vertical="center"/>
      <protection locked="0"/>
    </xf>
    <xf numFmtId="14" fontId="12" fillId="2" borderId="0" xfId="0" applyNumberFormat="1" applyFont="1" applyFill="1" applyAlignment="1" applyProtection="1">
      <alignment horizontal="left" vertical="center"/>
    </xf>
    <xf numFmtId="165" fontId="11" fillId="0" borderId="0" xfId="0" applyNumberFormat="1" applyFont="1" applyFill="1" applyAlignment="1" applyProtection="1">
      <alignment horizontal="center" vertical="center"/>
    </xf>
    <xf numFmtId="0" fontId="13" fillId="4" borderId="0" xfId="0" applyFont="1" applyFill="1" applyAlignment="1" applyProtection="1">
      <alignment horizontal="center"/>
    </xf>
    <xf numFmtId="0" fontId="14" fillId="0" borderId="0" xfId="0" applyFont="1" applyFill="1" applyAlignment="1" applyProtection="1">
      <alignment horizontal="centerContinuous"/>
    </xf>
    <xf numFmtId="8" fontId="11" fillId="0" borderId="0" xfId="0" applyNumberFormat="1" applyFont="1" applyFill="1" applyAlignment="1" applyProtection="1">
      <alignment horizontal="center" vertical="center"/>
    </xf>
    <xf numFmtId="7" fontId="11" fillId="0" borderId="0" xfId="0" applyNumberFormat="1" applyFont="1" applyFill="1" applyAlignment="1" applyProtection="1">
      <alignment horizontal="center" vertical="center"/>
    </xf>
  </cellXfs>
  <cellStyles count="3">
    <cellStyle name="Link" xfId="1" builtinId="8"/>
    <cellStyle name="Prozent" xfId="2" builtinId="5"/>
    <cellStyle name="Standard" xfId="0" builtinId="0"/>
  </cellStyles>
  <dxfs count="2">
    <dxf>
      <fill>
        <patternFill patternType="gray0625">
          <bgColor theme="9" tint="0.79995117038483843"/>
        </patternFill>
      </fill>
    </dxf>
    <dxf>
      <fill>
        <patternFill patternType="gray0625">
          <bgColor theme="9"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3080683616838"/>
          <c:y val="4.8144450415233346E-2"/>
          <c:w val="0.87668944532275161"/>
          <c:h val="0.87982411945485473"/>
        </c:manualLayout>
      </c:layout>
      <c:barChart>
        <c:barDir val="col"/>
        <c:grouping val="clustered"/>
        <c:varyColors val="0"/>
        <c:ser>
          <c:idx val="1"/>
          <c:order val="0"/>
          <c:tx>
            <c:strRef>
              <c:f>'Performance Titel'!$B$13</c:f>
              <c:strCache>
                <c:ptCount val="1"/>
                <c:pt idx="0">
                  <c:v>Kaufwert</c:v>
                </c:pt>
              </c:strCache>
            </c:strRef>
          </c:tx>
          <c:spPr>
            <a:solidFill>
              <a:schemeClr val="accent6">
                <a:lumMod val="40000"/>
                <a:lumOff val="60000"/>
              </a:schemeClr>
            </a:solidFill>
            <a:ln>
              <a:noFill/>
            </a:ln>
            <a:effectLst/>
          </c:spPr>
          <c:invertIfNegative val="0"/>
          <c:val>
            <c:numRef>
              <c:f>'Performance Titel'!$C$13</c:f>
              <c:numCache>
                <c:formatCode>#,##0.00\ "€"</c:formatCode>
                <c:ptCount val="1"/>
                <c:pt idx="0">
                  <c:v>3126</c:v>
                </c:pt>
              </c:numCache>
            </c:numRef>
          </c:val>
          <c:extLst>
            <c:ext xmlns:c16="http://schemas.microsoft.com/office/drawing/2014/chart" uri="{C3380CC4-5D6E-409C-BE32-E72D297353CC}">
              <c16:uniqueId val="{00000001-78AF-462C-8DC3-6343DC538CDF}"/>
            </c:ext>
          </c:extLst>
        </c:ser>
        <c:ser>
          <c:idx val="0"/>
          <c:order val="1"/>
          <c:tx>
            <c:strRef>
              <c:f>'Performance Titel'!$B$17</c:f>
              <c:strCache>
                <c:ptCount val="1"/>
                <c:pt idx="0">
                  <c:v>Akt. Kurswert</c:v>
                </c:pt>
              </c:strCache>
            </c:strRef>
          </c:tx>
          <c:spPr>
            <a:solidFill>
              <a:schemeClr val="accent6">
                <a:lumMod val="60000"/>
                <a:lumOff val="40000"/>
              </a:schemeClr>
            </a:solidFill>
            <a:ln>
              <a:noFill/>
            </a:ln>
            <a:effectLst/>
          </c:spPr>
          <c:invertIfNegative val="0"/>
          <c:val>
            <c:numRef>
              <c:f>'Performance Titel'!$C$17</c:f>
              <c:numCache>
                <c:formatCode>#,##0.00\ "€"</c:formatCode>
                <c:ptCount val="1"/>
                <c:pt idx="0">
                  <c:v>3025</c:v>
                </c:pt>
              </c:numCache>
            </c:numRef>
          </c:val>
          <c:extLst>
            <c:ext xmlns:c16="http://schemas.microsoft.com/office/drawing/2014/chart" uri="{C3380CC4-5D6E-409C-BE32-E72D297353CC}">
              <c16:uniqueId val="{00000002-78AF-462C-8DC3-6343DC538CDF}"/>
            </c:ext>
          </c:extLst>
        </c:ser>
        <c:ser>
          <c:idx val="2"/>
          <c:order val="2"/>
          <c:tx>
            <c:strRef>
              <c:f>'Performance Titel'!$B$21</c:f>
              <c:strCache>
                <c:ptCount val="1"/>
                <c:pt idx="0">
                  <c:v>Verkaufswert</c:v>
                </c:pt>
              </c:strCache>
            </c:strRef>
          </c:tx>
          <c:spPr>
            <a:solidFill>
              <a:schemeClr val="accent6">
                <a:lumMod val="75000"/>
              </a:schemeClr>
            </a:solidFill>
            <a:ln>
              <a:noFill/>
            </a:ln>
            <a:effectLst/>
          </c:spPr>
          <c:invertIfNegative val="0"/>
          <c:val>
            <c:numRef>
              <c:f>'Performance Titel'!$C$21</c:f>
              <c:numCache>
                <c:formatCode>#,##0.00\ "€"</c:formatCode>
                <c:ptCount val="1"/>
                <c:pt idx="0">
                  <c:v>0</c:v>
                </c:pt>
              </c:numCache>
            </c:numRef>
          </c:val>
          <c:extLst>
            <c:ext xmlns:c16="http://schemas.microsoft.com/office/drawing/2014/chart" uri="{C3380CC4-5D6E-409C-BE32-E72D297353CC}">
              <c16:uniqueId val="{00000003-78AF-462C-8DC3-6343DC538CDF}"/>
            </c:ext>
          </c:extLst>
        </c:ser>
        <c:ser>
          <c:idx val="3"/>
          <c:order val="3"/>
          <c:tx>
            <c:strRef>
              <c:f>'Performance Titel'!$B$25</c:f>
              <c:strCache>
                <c:ptCount val="1"/>
                <c:pt idx="0">
                  <c:v>Gewinn absolut</c:v>
                </c:pt>
              </c:strCache>
            </c:strRef>
          </c:tx>
          <c:spPr>
            <a:solidFill>
              <a:schemeClr val="accent4"/>
            </a:solidFill>
            <a:ln>
              <a:noFill/>
            </a:ln>
            <a:effectLst/>
          </c:spPr>
          <c:invertIfNegative val="0"/>
          <c:dLbls>
            <c:numFmt formatCode="#,##0.00_ ;[Red]\-#,##0.00\ "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'Performance Titel'!$C$25</c:f>
              <c:numCache>
                <c:formatCode>#,##0.00\ "€"</c:formatCode>
                <c:ptCount val="1"/>
                <c:pt idx="0">
                  <c:v>-115.5</c:v>
                </c:pt>
              </c:numCache>
            </c:numRef>
          </c:val>
          <c:extLst>
            <c:ext xmlns:c16="http://schemas.microsoft.com/office/drawing/2014/chart" uri="{C3380CC4-5D6E-409C-BE32-E72D297353CC}">
              <c16:uniqueId val="{00000005-78AF-462C-8DC3-6343DC538CDF}"/>
            </c:ext>
          </c:extLst>
        </c:ser>
        <c:dLbls>
          <c:showLegendKey val="0"/>
          <c:showVal val="0"/>
          <c:showCatName val="0"/>
          <c:showSerName val="0"/>
          <c:showPercent val="0"/>
          <c:showBubbleSize val="0"/>
        </c:dLbls>
        <c:gapWidth val="219"/>
        <c:overlap val="-27"/>
        <c:axId val="1379402432"/>
        <c:axId val="1379408256"/>
      </c:barChart>
      <c:catAx>
        <c:axId val="1379402432"/>
        <c:scaling>
          <c:orientation val="minMax"/>
        </c:scaling>
        <c:delete val="0"/>
        <c:axPos val="b"/>
        <c:numFmt formatCode="General" sourceLinked="1"/>
        <c:majorTickMark val="out"/>
        <c:minorTickMark val="none"/>
        <c:tickLblPos val="none"/>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79408256"/>
        <c:crosses val="autoZero"/>
        <c:auto val="1"/>
        <c:lblAlgn val="ctr"/>
        <c:lblOffset val="100"/>
        <c:noMultiLvlLbl val="0"/>
      </c:catAx>
      <c:valAx>
        <c:axId val="1379408256"/>
        <c:scaling>
          <c:orientation val="minMax"/>
        </c:scaling>
        <c:delete val="0"/>
        <c:axPos val="l"/>
        <c:majorGridlines>
          <c:spPr>
            <a:ln w="9525" cap="flat" cmpd="sng" algn="ctr">
              <a:noFill/>
              <a:round/>
            </a:ln>
            <a:effectLst/>
          </c:spPr>
        </c:majorGridlines>
        <c:numFmt formatCode="#,##0\ &quot;€&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79402432"/>
        <c:crosses val="autoZero"/>
        <c:crossBetween val="between"/>
      </c:valAx>
      <c:spPr>
        <a:solidFill>
          <a:schemeClr val="bg1"/>
        </a:solidFill>
        <a:ln>
          <a:noFill/>
        </a:ln>
        <a:effectLst/>
      </c:spPr>
    </c:plotArea>
    <c:legend>
      <c:legendPos val="b"/>
      <c:layout>
        <c:manualLayout>
          <c:xMode val="edge"/>
          <c:yMode val="edge"/>
          <c:x val="0.19851221574986364"/>
          <c:y val="0.93801607716855806"/>
          <c:w val="0.69059462926053683"/>
          <c:h val="6.1983922831441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Gewinn je Aktie in %</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Datenbank!$B$8</c:f>
              <c:strCache>
                <c:ptCount val="1"/>
                <c:pt idx="0">
                  <c:v>RWE AG</c:v>
                </c:pt>
              </c:strCache>
            </c:strRef>
          </c:tx>
          <c:spPr>
            <a:solidFill>
              <a:schemeClr val="accent6">
                <a:lumMod val="50000"/>
                <a:alpha val="99000"/>
              </a:schemeClr>
            </a:solidFill>
            <a:ln>
              <a:solidFill>
                <a:schemeClr val="accent1">
                  <a:alpha val="92000"/>
                </a:schemeClr>
              </a:solidFill>
            </a:ln>
            <a:effectLst/>
          </c:spPr>
          <c:invertIfNegative val="0"/>
          <c:dLbls>
            <c:dLbl>
              <c:idx val="0"/>
              <c:layout/>
              <c:tx>
                <c:rich>
                  <a:bodyPr/>
                  <a:lstStyle/>
                  <a:p>
                    <a:fld id="{4AD85C92-17C5-4258-B16D-BC7780924949}" type="CELLRANGE">
                      <a:rPr lang="en-US"/>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C396-47FF-854C-716D9802FBDF}"/>
                </c:ext>
              </c:extLst>
            </c:dLbl>
            <c:dLbl>
              <c:idx val="1"/>
              <c:layout/>
              <c:tx>
                <c:rich>
                  <a:bodyPr/>
                  <a:lstStyle/>
                  <a:p>
                    <a:fld id="{14FDF923-8820-4CE1-A55F-C0A6C5AF4071}"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C396-47FF-854C-716D9802FBDF}"/>
                </c:ext>
              </c:extLst>
            </c:dLbl>
            <c:dLbl>
              <c:idx val="2"/>
              <c:layout/>
              <c:tx>
                <c:rich>
                  <a:bodyPr/>
                  <a:lstStyle/>
                  <a:p>
                    <a:fld id="{37564BD1-1798-44FD-8B41-A7E2224FE6BE}"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C396-47FF-854C-716D9802FBDF}"/>
                </c:ext>
              </c:extLst>
            </c:dLbl>
            <c:dLbl>
              <c:idx val="3"/>
              <c:layout/>
              <c:tx>
                <c:rich>
                  <a:bodyPr/>
                  <a:lstStyle/>
                  <a:p>
                    <a:fld id="{8198AFC2-5274-4CAA-BCE0-A6A3C3AF1784}"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C396-47FF-854C-716D9802FBDF}"/>
                </c:ext>
              </c:extLst>
            </c:dLbl>
            <c:dLbl>
              <c:idx val="4"/>
              <c:layout/>
              <c:tx>
                <c:rich>
                  <a:bodyPr/>
                  <a:lstStyle/>
                  <a:p>
                    <a:fld id="{A1425CC0-AEC7-475D-AF3E-491D1C28F09A}" type="CELLRANGE">
                      <a:rPr lang="de-DE"/>
                      <a:pPr/>
                      <a:t>[ZELLBEREICH]</a:t>
                    </a:fld>
                    <a:endParaRPr lang="de-DE"/>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C396-47FF-854C-716D9802FBDF}"/>
                </c:ext>
              </c:extLst>
            </c:dLbl>
            <c:numFmt formatCode="#,##0.00\ %;[Red]\-#,##0.00\ %"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de-DE"/>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Datenbank!$B$8:$B$12</c:f>
              <c:strCache>
                <c:ptCount val="5"/>
                <c:pt idx="0">
                  <c:v>RWE AG</c:v>
                </c:pt>
                <c:pt idx="1">
                  <c:v>BYD Co, Ltd.</c:v>
                </c:pt>
                <c:pt idx="2">
                  <c:v>Zalando AG</c:v>
                </c:pt>
                <c:pt idx="3">
                  <c:v>adidas AG</c:v>
                </c:pt>
                <c:pt idx="4">
                  <c:v>Commerzbank AG</c:v>
                </c:pt>
              </c:strCache>
            </c:strRef>
          </c:cat>
          <c:val>
            <c:numRef>
              <c:f>Datenbank!$T$8:$T$12</c:f>
              <c:numCache>
                <c:formatCode>#,##0.00\ %;[Red]\-#,##0.00\ %</c:formatCode>
                <c:ptCount val="5"/>
                <c:pt idx="0">
                  <c:v>8.2262086912521168E-2</c:v>
                </c:pt>
                <c:pt idx="1">
                  <c:v>6.229905057306042E-2</c:v>
                </c:pt>
                <c:pt idx="2">
                  <c:v>1.4878268710550011E-2</c:v>
                </c:pt>
                <c:pt idx="3">
                  <c:v>1.3632123473541423E-2</c:v>
                </c:pt>
                <c:pt idx="4">
                  <c:v>-3.9697542533081283E-2</c:v>
                </c:pt>
              </c:numCache>
            </c:numRef>
          </c:val>
          <c:extLst>
            <c:ext xmlns:c15="http://schemas.microsoft.com/office/drawing/2012/chart" uri="{02D57815-91ED-43cb-92C2-25804820EDAC}">
              <c15:datalabelsRange>
                <c15:f>Datenbank!$T$8:$T$12</c15:f>
                <c15:dlblRangeCache>
                  <c:ptCount val="5"/>
                  <c:pt idx="0">
                    <c:v>8,23 %</c:v>
                  </c:pt>
                  <c:pt idx="1">
                    <c:v>6,23 %</c:v>
                  </c:pt>
                  <c:pt idx="2">
                    <c:v>1,49 %</c:v>
                  </c:pt>
                  <c:pt idx="3">
                    <c:v>1,36 %</c:v>
                  </c:pt>
                  <c:pt idx="4">
                    <c:v>-3,97 %</c:v>
                  </c:pt>
                </c15:dlblRangeCache>
              </c15:datalabelsRange>
            </c:ext>
            <c:ext xmlns:c16="http://schemas.microsoft.com/office/drawing/2014/chart" uri="{C3380CC4-5D6E-409C-BE32-E72D297353CC}">
              <c16:uniqueId val="{00000003-C396-47FF-854C-716D9802FBDF}"/>
            </c:ext>
          </c:extLst>
        </c:ser>
        <c:dLbls>
          <c:showLegendKey val="0"/>
          <c:showVal val="0"/>
          <c:showCatName val="0"/>
          <c:showSerName val="0"/>
          <c:showPercent val="0"/>
          <c:showBubbleSize val="0"/>
        </c:dLbls>
        <c:gapWidth val="95"/>
        <c:overlap val="21"/>
        <c:axId val="1851342080"/>
        <c:axId val="1851343744"/>
      </c:barChart>
      <c:catAx>
        <c:axId val="1851342080"/>
        <c:scaling>
          <c:orientation val="minMax"/>
        </c:scaling>
        <c:delete val="0"/>
        <c:axPos val="b"/>
        <c:numFmt formatCode="General" sourceLinked="0"/>
        <c:majorTickMark val="none"/>
        <c:minorTickMark val="none"/>
        <c:tickLblPos val="high"/>
        <c:spPr>
          <a:noFill/>
          <a:ln w="9525" cap="flat" cmpd="sng" algn="ctr">
            <a:solidFill>
              <a:schemeClr val="accent6">
                <a:lumMod val="40000"/>
                <a:lumOff val="60000"/>
                <a:alpha val="94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51343744"/>
        <c:crosses val="autoZero"/>
        <c:auto val="1"/>
        <c:lblAlgn val="ctr"/>
        <c:lblOffset val="200"/>
        <c:noMultiLvlLbl val="0"/>
      </c:catAx>
      <c:valAx>
        <c:axId val="1851343744"/>
        <c:scaling>
          <c:orientation val="minMax"/>
        </c:scaling>
        <c:delete val="0"/>
        <c:axPos val="l"/>
        <c:majorGridlines>
          <c:spPr>
            <a:ln w="9525" cap="flat" cmpd="sng" algn="ctr">
              <a:solidFill>
                <a:schemeClr val="accent6">
                  <a:lumMod val="40000"/>
                  <a:lumOff val="60000"/>
                </a:schemeClr>
              </a:solidFill>
              <a:round/>
            </a:ln>
            <a:effectLst/>
          </c:spPr>
        </c:majorGridlines>
        <c:numFmt formatCode="#,##0.00\ %;[Red]\-#,##0.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51342080"/>
        <c:crosses val="autoZero"/>
        <c:crossBetween val="between"/>
      </c:valAx>
      <c:spPr>
        <a:noFill/>
        <a:ln>
          <a:noFill/>
        </a:ln>
        <a:effectLst/>
      </c:spPr>
    </c:plotArea>
    <c:plotVisOnly val="1"/>
    <c:dispBlanksAs val="gap"/>
    <c:showDLblsOverMax val="0"/>
  </c:chart>
  <c:spPr>
    <a:solidFill>
      <a:schemeClr val="accent6">
        <a:lumMod val="20000"/>
        <a:lumOff val="80000"/>
      </a:schemeClr>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mailto:service@controllerspielwiese.de?subject=Excel-Tool%20Aktiendepot-Analyse%20f&#252;r%20EUR%204,99%20erwerb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controllerspielwiese.de/" TargetMode="Externa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https://www.controllerspielwiese.de/" TargetMode="External"/><Relationship Id="rId5" Type="http://schemas.openxmlformats.org/officeDocument/2006/relationships/image" Target="../media/image2.jpeg"/><Relationship Id="rId4" Type="http://schemas.openxmlformats.org/officeDocument/2006/relationships/hyperlink" Target="mailto:service@controllerspielwiese.de?subject=Excel-Tool%20Aktiendepot-Analyse%20f&#252;r%20EUR%204,99%20erwerben"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654824</xdr:colOff>
      <xdr:row>1</xdr:row>
      <xdr:rowOff>53149</xdr:rowOff>
    </xdr:from>
    <xdr:to>
      <xdr:col>21</xdr:col>
      <xdr:colOff>792255</xdr:colOff>
      <xdr:row>2</xdr:row>
      <xdr:rowOff>226817</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11383" y="131590"/>
          <a:ext cx="2658755" cy="509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23</xdr:col>
      <xdr:colOff>0</xdr:colOff>
      <xdr:row>0</xdr:row>
      <xdr:rowOff>78439</xdr:rowOff>
    </xdr:from>
    <xdr:to>
      <xdr:col>27</xdr:col>
      <xdr:colOff>314325</xdr:colOff>
      <xdr:row>72</xdr:row>
      <xdr:rowOff>134470</xdr:rowOff>
    </xdr:to>
    <xdr:sp macro="" textlink="">
      <xdr:nvSpPr>
        <xdr:cNvPr id="3" name="Textfeld 2">
          <a:hlinkClick xmlns:r="http://schemas.openxmlformats.org/officeDocument/2006/relationships" r:id="rId3"/>
        </xdr:cNvPr>
        <xdr:cNvSpPr txBox="1">
          <a:spLocks noChangeAspect="1"/>
        </xdr:cNvSpPr>
      </xdr:nvSpPr>
      <xdr:spPr>
        <a:xfrm>
          <a:off x="17873382" y="78439"/>
          <a:ext cx="3676090" cy="5322796"/>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Diese Aktiendepot-Analyse errechnet für Ihre Wertpapiere jederzeit den aktuellen Depotwert und die aufgrund von Tageskursen theoretisch erzielbaren Gewinne. Sie sehen die Performance des Gesamtdepots und die einzelner Wertpapiere in grafischen Darstellungen.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Gerne können Sie für </a:t>
          </a:r>
          <a:r>
            <a:rPr kumimoji="0" lang="de-DE" sz="1100" b="1" i="0" u="none" strike="noStrike" kern="0" cap="none" spc="0" normalizeH="0" baseline="0" noProof="0">
              <a:ln>
                <a:noFill/>
              </a:ln>
              <a:solidFill>
                <a:sysClr val="windowText" lastClr="000000"/>
              </a:solidFill>
              <a:effectLst/>
              <a:uLnTx/>
              <a:uFillTx/>
              <a:latin typeface="Calibri" panose="020F0502020204030204"/>
              <a:ea typeface="+mn-ea"/>
              <a:cs typeface="+mn-cs"/>
            </a:rPr>
            <a:t>EUR 4,99 inkl. MwSt.</a:t>
          </a: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 eine Datei ohne Blattschutz mit der Möglichkeit von bis zu 50 Einträgen / Positionen erwerben: </a:t>
          </a:r>
          <a:r>
            <a:rPr lang="de-DE" sz="1100" b="0" i="0" baseline="0">
              <a:effectLst/>
              <a:latin typeface="+mn-lt"/>
              <a:ea typeface="+mn-ea"/>
              <a:cs typeface="+mn-cs"/>
            </a:rPr>
            <a:t>Senden Sie hierzu eine E-Mail an </a:t>
          </a:r>
          <a:r>
            <a:rPr lang="de-DE" sz="1100" b="1" i="0" u="sng" baseline="0">
              <a:effectLst/>
              <a:latin typeface="+mn-lt"/>
              <a:ea typeface="+mn-ea"/>
              <a:cs typeface="+mn-cs"/>
            </a:rPr>
            <a:t>service@controllerspielwiese.de</a:t>
          </a:r>
          <a:r>
            <a:rPr lang="de-DE" sz="1100" b="0" i="0" baseline="0">
              <a:effectLst/>
              <a:latin typeface="+mn-lt"/>
              <a:ea typeface="+mn-ea"/>
              <a:cs typeface="+mn-cs"/>
            </a:rPr>
            <a:t> mit Ihrer </a:t>
          </a:r>
          <a:r>
            <a:rPr lang="de-DE" sz="1100" b="1" i="0" baseline="0">
              <a:effectLst/>
              <a:latin typeface="+mn-lt"/>
              <a:ea typeface="+mn-ea"/>
              <a:cs typeface="+mn-cs"/>
            </a:rPr>
            <a:t>Rechnungsadresse</a:t>
          </a:r>
          <a:r>
            <a:rPr lang="de-DE" sz="1100" b="0" i="0" baseline="0">
              <a:effectLst/>
              <a:latin typeface="+mn-lt"/>
              <a:ea typeface="+mn-ea"/>
              <a:cs typeface="+mn-cs"/>
            </a:rPr>
            <a:t> und dem Betreff "Aktiendepot-Analyse für EUR 4,99 kaufen". Wir senden Ihnen die Premiumversion zusammen mit Ihrer Rechnung inkl. MwSt. umgehend während unserer Bürozeiten per E-Mail zu.</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eaLnBrk="1" fontAlgn="auto" latinLnBrk="0" hangingPunct="1"/>
          <a:r>
            <a:rPr lang="de-DE" sz="1100">
              <a:effectLst/>
              <a:latin typeface="+mn-lt"/>
              <a:ea typeface="+mn-ea"/>
              <a:cs typeface="+mn-cs"/>
            </a:rPr>
            <a:t>Wenn</a:t>
          </a:r>
          <a:r>
            <a:rPr lang="de-DE" sz="1100" baseline="0">
              <a:effectLst/>
              <a:latin typeface="+mn-lt"/>
              <a:ea typeface="+mn-ea"/>
              <a:cs typeface="+mn-cs"/>
            </a:rPr>
            <a:t> Ihnen gefällt, was wir hier gemacht haben, können Sie unsere Arbeit gerne auch mit einem Kaffee unterstützen:</a:t>
          </a:r>
        </a:p>
        <a:p>
          <a:pPr eaLnBrk="1" fontAlgn="auto" latinLnBrk="0" hangingPunct="1"/>
          <a:endParaRPr lang="de-DE">
            <a:effectLst/>
          </a:endParaRPr>
        </a:p>
        <a:p>
          <a:pPr eaLnBrk="1" fontAlgn="auto" latinLnBrk="0" hangingPunct="1"/>
          <a:r>
            <a:rPr lang="de-DE" sz="1100">
              <a:effectLst/>
              <a:latin typeface="+mn-lt"/>
              <a:ea typeface="+mn-ea"/>
              <a:cs typeface="+mn-cs"/>
            </a:rPr>
            <a:t>Ihr Service-Team</a:t>
          </a:r>
          <a:r>
            <a:rPr lang="de-DE" sz="1100" baseline="0">
              <a:effectLst/>
              <a:latin typeface="+mn-lt"/>
              <a:ea typeface="+mn-ea"/>
              <a:cs typeface="+mn-cs"/>
            </a:rPr>
            <a:t> der</a:t>
          </a:r>
          <a:endParaRPr lang="de-DE">
            <a:effectLst/>
          </a:endParaRPr>
        </a:p>
        <a:p>
          <a:pPr eaLnBrk="1" fontAlgn="auto" latinLnBrk="0" hangingPunct="1"/>
          <a:r>
            <a:rPr lang="de-DE" sz="1100" baseline="0">
              <a:effectLst/>
              <a:latin typeface="+mn-lt"/>
              <a:ea typeface="+mn-ea"/>
              <a:cs typeface="+mn-cs"/>
            </a:rPr>
            <a:t>ControllerSpielwiese</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xdr:txBody>
    </xdr:sp>
    <xdr:clientData fPrintsWithSheet="0"/>
  </xdr:twoCellAnchor>
  <xdr:twoCellAnchor editAs="absolute">
    <xdr:from>
      <xdr:col>25</xdr:col>
      <xdr:colOff>102963</xdr:colOff>
      <xdr:row>69</xdr:row>
      <xdr:rowOff>89647</xdr:rowOff>
    </xdr:from>
    <xdr:to>
      <xdr:col>27</xdr:col>
      <xdr:colOff>78441</xdr:colOff>
      <xdr:row>72</xdr:row>
      <xdr:rowOff>33614</xdr:rowOff>
    </xdr:to>
    <xdr:pic>
      <xdr:nvPicPr>
        <xdr:cNvPr id="4" name="Grafik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57228" y="4818529"/>
          <a:ext cx="1656360" cy="48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643618</xdr:colOff>
      <xdr:row>1</xdr:row>
      <xdr:rowOff>97972</xdr:rowOff>
    </xdr:from>
    <xdr:to>
      <xdr:col>12</xdr:col>
      <xdr:colOff>781049</xdr:colOff>
      <xdr:row>3</xdr:row>
      <xdr:rowOff>81140</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59568" y="174172"/>
          <a:ext cx="2652031" cy="507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361950</xdr:colOff>
      <xdr:row>5</xdr:row>
      <xdr:rowOff>19050</xdr:rowOff>
    </xdr:from>
    <xdr:to>
      <xdr:col>12</xdr:col>
      <xdr:colOff>828675</xdr:colOff>
      <xdr:row>26</xdr:row>
      <xdr:rowOff>209549</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5</xdr:row>
      <xdr:rowOff>85725</xdr:rowOff>
    </xdr:from>
    <xdr:to>
      <xdr:col>2</xdr:col>
      <xdr:colOff>1276350</xdr:colOff>
      <xdr:row>9</xdr:row>
      <xdr:rowOff>66675</xdr:rowOff>
    </xdr:to>
    <xdr:sp macro="" textlink="">
      <xdr:nvSpPr>
        <xdr:cNvPr id="3" name="Rechteck 2"/>
        <xdr:cNvSpPr/>
      </xdr:nvSpPr>
      <xdr:spPr>
        <a:xfrm>
          <a:off x="57150" y="962025"/>
          <a:ext cx="2600325" cy="781050"/>
        </a:xfrm>
        <a:prstGeom prst="rect">
          <a:avLst/>
        </a:prstGeom>
        <a:noFill/>
        <a:ln w="15875">
          <a:solidFill>
            <a:schemeClr val="accent6">
              <a:lumMod val="40000"/>
              <a:lumOff val="60000"/>
            </a:schemeClr>
          </a:solidFill>
          <a:round/>
        </a:ln>
        <a:effectLst>
          <a:outerShdw blurRad="76200" dist="38100" dir="2700000" algn="tl" rotWithShape="0">
            <a:schemeClr val="accent6">
              <a:lumMod val="75000"/>
              <a:alpha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9</xdr:col>
      <xdr:colOff>643618</xdr:colOff>
      <xdr:row>1</xdr:row>
      <xdr:rowOff>97972</xdr:rowOff>
    </xdr:from>
    <xdr:to>
      <xdr:col>12</xdr:col>
      <xdr:colOff>781049</xdr:colOff>
      <xdr:row>3</xdr:row>
      <xdr:rowOff>81140</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82568" y="174172"/>
          <a:ext cx="2652031" cy="507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161925</xdr:colOff>
      <xdr:row>6</xdr:row>
      <xdr:rowOff>0</xdr:rowOff>
    </xdr:from>
    <xdr:to>
      <xdr:col>13</xdr:col>
      <xdr:colOff>19050</xdr:colOff>
      <xdr:row>26</xdr:row>
      <xdr:rowOff>28575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10</xdr:row>
      <xdr:rowOff>0</xdr:rowOff>
    </xdr:from>
    <xdr:to>
      <xdr:col>2</xdr:col>
      <xdr:colOff>1285875</xdr:colOff>
      <xdr:row>13</xdr:row>
      <xdr:rowOff>76200</xdr:rowOff>
    </xdr:to>
    <xdr:sp macro="" textlink="">
      <xdr:nvSpPr>
        <xdr:cNvPr id="5" name="Rechteck 4"/>
        <xdr:cNvSpPr/>
      </xdr:nvSpPr>
      <xdr:spPr>
        <a:xfrm>
          <a:off x="66675" y="1857375"/>
          <a:ext cx="2600325" cy="781050"/>
        </a:xfrm>
        <a:prstGeom prst="rect">
          <a:avLst/>
        </a:prstGeom>
        <a:noFill/>
        <a:ln w="15875">
          <a:solidFill>
            <a:schemeClr val="accent6">
              <a:lumMod val="40000"/>
              <a:lumOff val="60000"/>
            </a:schemeClr>
          </a:solidFill>
          <a:round/>
        </a:ln>
        <a:effectLst>
          <a:outerShdw blurRad="76200" dist="38100" dir="2700000" algn="tl" rotWithShape="0">
            <a:schemeClr val="accent6">
              <a:lumMod val="75000"/>
              <a:alpha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0</xdr:col>
      <xdr:colOff>66675</xdr:colOff>
      <xdr:row>14</xdr:row>
      <xdr:rowOff>0</xdr:rowOff>
    </xdr:from>
    <xdr:to>
      <xdr:col>2</xdr:col>
      <xdr:colOff>1285875</xdr:colOff>
      <xdr:row>17</xdr:row>
      <xdr:rowOff>76200</xdr:rowOff>
    </xdr:to>
    <xdr:sp macro="" textlink="">
      <xdr:nvSpPr>
        <xdr:cNvPr id="6" name="Rechteck 5"/>
        <xdr:cNvSpPr/>
      </xdr:nvSpPr>
      <xdr:spPr>
        <a:xfrm>
          <a:off x="66675" y="2743200"/>
          <a:ext cx="2600325" cy="781050"/>
        </a:xfrm>
        <a:prstGeom prst="rect">
          <a:avLst/>
        </a:prstGeom>
        <a:noFill/>
        <a:ln w="15875">
          <a:solidFill>
            <a:schemeClr val="accent6">
              <a:lumMod val="40000"/>
              <a:lumOff val="60000"/>
            </a:schemeClr>
          </a:solidFill>
          <a:round/>
        </a:ln>
        <a:effectLst>
          <a:outerShdw blurRad="76200" dist="38100" dir="2700000" algn="tl" rotWithShape="0">
            <a:schemeClr val="accent6">
              <a:lumMod val="75000"/>
              <a:alpha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1</xdr:col>
      <xdr:colOff>0</xdr:colOff>
      <xdr:row>17</xdr:row>
      <xdr:rowOff>171450</xdr:rowOff>
    </xdr:from>
    <xdr:to>
      <xdr:col>2</xdr:col>
      <xdr:colOff>1295400</xdr:colOff>
      <xdr:row>21</xdr:row>
      <xdr:rowOff>66675</xdr:rowOff>
    </xdr:to>
    <xdr:sp macro="" textlink="">
      <xdr:nvSpPr>
        <xdr:cNvPr id="7" name="Rechteck 6"/>
        <xdr:cNvSpPr/>
      </xdr:nvSpPr>
      <xdr:spPr>
        <a:xfrm>
          <a:off x="76200" y="3619500"/>
          <a:ext cx="2600325" cy="781050"/>
        </a:xfrm>
        <a:prstGeom prst="rect">
          <a:avLst/>
        </a:prstGeom>
        <a:noFill/>
        <a:ln w="15875">
          <a:solidFill>
            <a:schemeClr val="accent6">
              <a:lumMod val="40000"/>
              <a:lumOff val="60000"/>
            </a:schemeClr>
          </a:solidFill>
          <a:round/>
        </a:ln>
        <a:effectLst>
          <a:outerShdw blurRad="76200" dist="38100" dir="2700000" algn="tl" rotWithShape="0">
            <a:schemeClr val="accent6">
              <a:lumMod val="75000"/>
              <a:alpha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14</xdr:col>
      <xdr:colOff>0</xdr:colOff>
      <xdr:row>1</xdr:row>
      <xdr:rowOff>0</xdr:rowOff>
    </xdr:from>
    <xdr:to>
      <xdr:col>18</xdr:col>
      <xdr:colOff>323289</xdr:colOff>
      <xdr:row>26</xdr:row>
      <xdr:rowOff>161926</xdr:rowOff>
    </xdr:to>
    <xdr:sp macro="" textlink="">
      <xdr:nvSpPr>
        <xdr:cNvPr id="8" name="Textfeld 7">
          <a:hlinkClick xmlns:r="http://schemas.openxmlformats.org/officeDocument/2006/relationships" r:id="rId4"/>
        </xdr:cNvPr>
        <xdr:cNvSpPr txBox="1">
          <a:spLocks noChangeAspect="1"/>
        </xdr:cNvSpPr>
      </xdr:nvSpPr>
      <xdr:spPr>
        <a:xfrm>
          <a:off x="11372850" y="76200"/>
          <a:ext cx="3676089" cy="5334001"/>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Diese Aktiendepot-Analyse errechnet für Ihre Wertpapiere jederzeit den aktuellen Depotwert und die aufgrund von Tageskursen theoretisch erzielbaren Gewinne. Sie sehen die Performance des Gesamtdepots und die einzelner Wertpapiere in grafischen Darstellungen.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Gerne können Sie für </a:t>
          </a:r>
          <a:r>
            <a:rPr kumimoji="0" lang="de-DE" sz="1100" b="1" i="0" u="none" strike="noStrike" kern="0" cap="none" spc="0" normalizeH="0" baseline="0" noProof="0">
              <a:ln>
                <a:noFill/>
              </a:ln>
              <a:solidFill>
                <a:sysClr val="windowText" lastClr="000000"/>
              </a:solidFill>
              <a:effectLst/>
              <a:uLnTx/>
              <a:uFillTx/>
              <a:latin typeface="Calibri" panose="020F0502020204030204"/>
              <a:ea typeface="+mn-ea"/>
              <a:cs typeface="+mn-cs"/>
            </a:rPr>
            <a:t>EUR 4,99 inkl. MwSt.</a:t>
          </a: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 eine Datei ohne Blattschutz mit der Möglichkeit von bis zu 50 Einträgen / Positionen erwerben: </a:t>
          </a:r>
          <a:r>
            <a:rPr lang="de-DE" sz="1100" b="0" i="0" baseline="0">
              <a:effectLst/>
              <a:latin typeface="+mn-lt"/>
              <a:ea typeface="+mn-ea"/>
              <a:cs typeface="+mn-cs"/>
            </a:rPr>
            <a:t>Senden Sie hierzu eine E-Mail an </a:t>
          </a:r>
          <a:r>
            <a:rPr lang="de-DE" sz="1100" b="1" i="0" u="sng" baseline="0">
              <a:effectLst/>
              <a:latin typeface="+mn-lt"/>
              <a:ea typeface="+mn-ea"/>
              <a:cs typeface="+mn-cs"/>
            </a:rPr>
            <a:t>service@controllerspielwiese.de</a:t>
          </a:r>
          <a:r>
            <a:rPr lang="de-DE" sz="1100" b="0" i="0" baseline="0">
              <a:effectLst/>
              <a:latin typeface="+mn-lt"/>
              <a:ea typeface="+mn-ea"/>
              <a:cs typeface="+mn-cs"/>
            </a:rPr>
            <a:t> mit Ihrer </a:t>
          </a:r>
          <a:r>
            <a:rPr lang="de-DE" sz="1100" b="1" i="0" baseline="0">
              <a:effectLst/>
              <a:latin typeface="+mn-lt"/>
              <a:ea typeface="+mn-ea"/>
              <a:cs typeface="+mn-cs"/>
            </a:rPr>
            <a:t>Rechnungsadresse</a:t>
          </a:r>
          <a:r>
            <a:rPr lang="de-DE" sz="1100" b="0" i="0" baseline="0">
              <a:effectLst/>
              <a:latin typeface="+mn-lt"/>
              <a:ea typeface="+mn-ea"/>
              <a:cs typeface="+mn-cs"/>
            </a:rPr>
            <a:t> und dem Betreff "Aktiendepot-Analyse für EUR 4,99 kaufen". Wir senden Ihnen die Premiumversion zusammen mit Ihrer Rechnung inkl. MwSt. umgehend während unserer Bürozeiten per E-Mail zu.</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eaLnBrk="1" fontAlgn="auto" latinLnBrk="0" hangingPunct="1"/>
          <a:r>
            <a:rPr lang="de-DE" sz="1100">
              <a:effectLst/>
              <a:latin typeface="+mn-lt"/>
              <a:ea typeface="+mn-ea"/>
              <a:cs typeface="+mn-cs"/>
            </a:rPr>
            <a:t>Wenn</a:t>
          </a:r>
          <a:r>
            <a:rPr lang="de-DE" sz="1100" baseline="0">
              <a:effectLst/>
              <a:latin typeface="+mn-lt"/>
              <a:ea typeface="+mn-ea"/>
              <a:cs typeface="+mn-cs"/>
            </a:rPr>
            <a:t> Ihnen gefällt, was wir hier gemacht haben, können Sie unsere Arbeit gerne auch mit einem Kaffee unterstützen:</a:t>
          </a:r>
        </a:p>
        <a:p>
          <a:pPr eaLnBrk="1" fontAlgn="auto" latinLnBrk="0" hangingPunct="1"/>
          <a:endParaRPr lang="de-DE">
            <a:effectLst/>
          </a:endParaRPr>
        </a:p>
        <a:p>
          <a:pPr eaLnBrk="1" fontAlgn="auto" latinLnBrk="0" hangingPunct="1"/>
          <a:r>
            <a:rPr lang="de-DE" sz="1100">
              <a:effectLst/>
              <a:latin typeface="+mn-lt"/>
              <a:ea typeface="+mn-ea"/>
              <a:cs typeface="+mn-cs"/>
            </a:rPr>
            <a:t>Ihr Service-Team</a:t>
          </a:r>
          <a:r>
            <a:rPr lang="de-DE" sz="1100" baseline="0">
              <a:effectLst/>
              <a:latin typeface="+mn-lt"/>
              <a:ea typeface="+mn-ea"/>
              <a:cs typeface="+mn-cs"/>
            </a:rPr>
            <a:t> der</a:t>
          </a:r>
          <a:endParaRPr lang="de-DE">
            <a:effectLst/>
          </a:endParaRPr>
        </a:p>
        <a:p>
          <a:pPr eaLnBrk="1" fontAlgn="auto" latinLnBrk="0" hangingPunct="1"/>
          <a:r>
            <a:rPr lang="de-DE" sz="1100" baseline="0">
              <a:effectLst/>
              <a:latin typeface="+mn-lt"/>
              <a:ea typeface="+mn-ea"/>
              <a:cs typeface="+mn-cs"/>
            </a:rPr>
            <a:t>ControllerSpielwiese</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xdr:txBody>
    </xdr:sp>
    <xdr:clientData fPrintsWithSheet="0"/>
  </xdr:twoCellAnchor>
  <xdr:twoCellAnchor editAs="oneCell">
    <xdr:from>
      <xdr:col>16</xdr:col>
      <xdr:colOff>142875</xdr:colOff>
      <xdr:row>24</xdr:row>
      <xdr:rowOff>19050</xdr:rowOff>
    </xdr:from>
    <xdr:to>
      <xdr:col>18</xdr:col>
      <xdr:colOff>122835</xdr:colOff>
      <xdr:row>26</xdr:row>
      <xdr:rowOff>24650</xdr:rowOff>
    </xdr:to>
    <xdr:pic>
      <xdr:nvPicPr>
        <xdr:cNvPr id="9" name="Grafik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192125" y="4791075"/>
          <a:ext cx="1656360" cy="48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77"/>
  <sheetViews>
    <sheetView showGridLines="0" showZeros="0" tabSelected="1" zoomScale="85" zoomScaleNormal="85" workbookViewId="0">
      <pane xSplit="3" ySplit="7" topLeftCell="D8" activePane="bottomRight" state="frozen"/>
      <selection pane="topRight" activeCell="D1" sqref="D1"/>
      <selection pane="bottomLeft" activeCell="A8" sqref="A8"/>
      <selection pane="bottomRight"/>
    </sheetView>
  </sheetViews>
  <sheetFormatPr baseColWidth="10" defaultRowHeight="14.25" outlineLevelRow="1" x14ac:dyDescent="0.2"/>
  <cols>
    <col min="1" max="1" width="1" style="20" customWidth="1"/>
    <col min="2" max="2" width="15.375" style="20" customWidth="1"/>
    <col min="3" max="3" width="9.25" style="20" customWidth="1"/>
    <col min="4" max="4" width="9.875" style="20" bestFit="1" customWidth="1"/>
    <col min="5" max="5" width="8.25" style="20" customWidth="1"/>
    <col min="6" max="6" width="9" style="20" customWidth="1"/>
    <col min="7" max="7" width="11" style="20"/>
    <col min="8" max="8" width="9.875" style="20" customWidth="1"/>
    <col min="9" max="9" width="11" style="20"/>
    <col min="10" max="10" width="10.25" style="20" customWidth="1"/>
    <col min="11" max="11" width="11.5" style="20" customWidth="1"/>
    <col min="12" max="12" width="9.875" style="20" bestFit="1" customWidth="1"/>
    <col min="13" max="13" width="8.5" style="20" customWidth="1"/>
    <col min="14" max="14" width="11.375" style="20" customWidth="1"/>
    <col min="15" max="15" width="11" style="20"/>
    <col min="16" max="16" width="10.125" style="20" customWidth="1"/>
    <col min="17" max="16384" width="11" style="20"/>
  </cols>
  <sheetData>
    <row r="1" spans="2:22" ht="6" customHeight="1" x14ac:dyDescent="0.2"/>
    <row r="2" spans="2:22" ht="26.25" x14ac:dyDescent="0.4">
      <c r="B2" s="21" t="s">
        <v>49</v>
      </c>
      <c r="C2" s="22"/>
      <c r="D2" s="22"/>
      <c r="E2" s="22"/>
      <c r="F2" s="22"/>
      <c r="G2" s="22"/>
      <c r="H2" s="22"/>
      <c r="I2" s="22"/>
      <c r="J2" s="22"/>
      <c r="K2" s="22"/>
      <c r="L2" s="22"/>
      <c r="M2" s="22"/>
      <c r="N2" s="22"/>
      <c r="O2" s="22"/>
      <c r="P2" s="22"/>
      <c r="Q2" s="22"/>
      <c r="R2" s="22"/>
      <c r="S2" s="22"/>
      <c r="T2" s="22"/>
      <c r="U2" s="22"/>
      <c r="V2" s="22"/>
    </row>
    <row r="3" spans="2:22" ht="18.75" customHeight="1" x14ac:dyDescent="0.25">
      <c r="B3" s="23"/>
      <c r="C3" s="22"/>
      <c r="D3" s="22"/>
      <c r="E3" s="22"/>
      <c r="F3" s="22"/>
      <c r="G3" s="22"/>
      <c r="H3" s="22"/>
      <c r="I3" s="22"/>
      <c r="J3" s="22"/>
      <c r="K3" s="22"/>
      <c r="L3" s="22"/>
      <c r="M3" s="22"/>
      <c r="N3" s="22"/>
      <c r="O3" s="22"/>
      <c r="P3" s="22"/>
      <c r="Q3" s="22"/>
      <c r="R3" s="22"/>
      <c r="S3" s="22"/>
      <c r="T3" s="22"/>
      <c r="U3" s="22"/>
      <c r="V3" s="22"/>
    </row>
    <row r="4" spans="2:22" ht="18.75" customHeight="1" x14ac:dyDescent="0.2">
      <c r="B4" s="32">
        <f ca="1">TODAY()</f>
        <v>45923</v>
      </c>
      <c r="C4" s="53" t="s">
        <v>54</v>
      </c>
      <c r="D4" s="54" t="s">
        <v>55</v>
      </c>
      <c r="E4" s="54"/>
      <c r="F4" s="54"/>
      <c r="G4" s="54"/>
      <c r="H4" s="54"/>
      <c r="I4" s="51">
        <f>SUM(I8:I12)</f>
        <v>19703.690000000002</v>
      </c>
      <c r="J4" s="52"/>
      <c r="K4" s="52"/>
      <c r="L4" s="52"/>
      <c r="M4" s="52"/>
      <c r="N4" s="52"/>
      <c r="O4" s="52"/>
      <c r="P4" s="52"/>
      <c r="Q4" s="51">
        <f>SUM(Q8:Q12)</f>
        <v>2631.75</v>
      </c>
      <c r="R4" s="51">
        <f>SUM(R8:R12)</f>
        <v>63.18</v>
      </c>
      <c r="S4" s="51">
        <f>SUM(S8:S12)</f>
        <v>422.24</v>
      </c>
      <c r="T4" s="52"/>
      <c r="U4" s="52"/>
      <c r="V4" s="51">
        <f>SUM(V8:V12)</f>
        <v>17431</v>
      </c>
    </row>
    <row r="5" spans="2:22" ht="7.5" customHeight="1" x14ac:dyDescent="0.2"/>
    <row r="6" spans="2:22" ht="42.75" x14ac:dyDescent="0.2">
      <c r="B6" s="41" t="s">
        <v>1</v>
      </c>
      <c r="C6" s="6" t="s">
        <v>7</v>
      </c>
      <c r="D6" s="4" t="s">
        <v>2</v>
      </c>
      <c r="E6" s="4" t="s">
        <v>3</v>
      </c>
      <c r="F6" s="6" t="s">
        <v>6</v>
      </c>
      <c r="G6" s="7" t="s">
        <v>9</v>
      </c>
      <c r="H6" s="6" t="s">
        <v>11</v>
      </c>
      <c r="I6" s="8" t="s">
        <v>4</v>
      </c>
      <c r="J6" s="6" t="s">
        <v>13</v>
      </c>
      <c r="K6" s="42" t="s">
        <v>14</v>
      </c>
      <c r="L6" s="6" t="s">
        <v>15</v>
      </c>
      <c r="M6" s="6" t="s">
        <v>3</v>
      </c>
      <c r="N6" s="6" t="s">
        <v>19</v>
      </c>
      <c r="O6" s="7" t="s">
        <v>16</v>
      </c>
      <c r="P6" s="6" t="s">
        <v>17</v>
      </c>
      <c r="Q6" s="42" t="s">
        <v>18</v>
      </c>
      <c r="R6" s="6" t="s">
        <v>12</v>
      </c>
      <c r="S6" s="7" t="s">
        <v>20</v>
      </c>
      <c r="T6" s="6" t="s">
        <v>21</v>
      </c>
      <c r="U6" s="6" t="s">
        <v>22</v>
      </c>
      <c r="V6" s="42" t="s">
        <v>23</v>
      </c>
    </row>
    <row r="7" spans="2:22" ht="8.25" customHeight="1" x14ac:dyDescent="0.25">
      <c r="G7" s="43"/>
      <c r="I7" s="43"/>
      <c r="K7" s="43"/>
      <c r="O7" s="43"/>
      <c r="Q7" s="43"/>
      <c r="S7" s="43"/>
    </row>
    <row r="8" spans="2:22" ht="15" x14ac:dyDescent="0.25">
      <c r="B8" s="33" t="s">
        <v>8</v>
      </c>
      <c r="C8" s="34">
        <v>703712</v>
      </c>
      <c r="D8" s="35">
        <v>45572</v>
      </c>
      <c r="E8" s="34">
        <v>78</v>
      </c>
      <c r="F8" s="36">
        <v>31.75</v>
      </c>
      <c r="G8" s="44">
        <f t="shared" ref="G8:G9" si="0">IF(F8="",0,E8*F8)</f>
        <v>2476.5</v>
      </c>
      <c r="H8" s="37">
        <v>13.59</v>
      </c>
      <c r="I8" s="45">
        <f t="shared" ref="I8:I9" si="1">IF(G8=0,0,G8+H8)</f>
        <v>2490.09</v>
      </c>
      <c r="J8" s="38"/>
      <c r="K8" s="45">
        <f>IF(J8="",0,E8*J8)</f>
        <v>0</v>
      </c>
      <c r="L8" s="39">
        <v>45903</v>
      </c>
      <c r="M8" s="34">
        <v>78</v>
      </c>
      <c r="N8" s="36">
        <v>33.92</v>
      </c>
      <c r="O8" s="44">
        <f t="shared" ref="O8:O9" si="2">IF(N8="",0,M8*N8)</f>
        <v>2645.76</v>
      </c>
      <c r="P8" s="37">
        <v>14.01</v>
      </c>
      <c r="Q8" s="45">
        <f>IF(O8=0,0,O8-P8)</f>
        <v>2631.75</v>
      </c>
      <c r="R8" s="40">
        <v>63.18</v>
      </c>
      <c r="S8" s="46">
        <f t="shared" ref="S8:S9" si="3">IF(Q8=0,IF(K8=0,R8,K8-I8+R8),Q8-I8+R8)</f>
        <v>204.83999999999986</v>
      </c>
      <c r="T8" s="55">
        <f t="shared" ref="T8:T9" si="4">IF(S8=0,0,IF(AND(Q8=0,K8=0),S8/I8,IF(Q8=0,S8/(S8+K8),S8/I8)))</f>
        <v>8.2262086912521168E-2</v>
      </c>
      <c r="U8" s="47">
        <f t="shared" ref="U8:U9" si="5">IF(Q8=0,0,S8/I8/(L8-D8+1)*365)</f>
        <v>9.0438740129729592E-2</v>
      </c>
      <c r="V8" s="45" t="str">
        <f>IF(L8="",IF(J8="",IF(AND(J8="",R8=""),I8,I8+R8),K8),"")</f>
        <v/>
      </c>
    </row>
    <row r="9" spans="2:22" ht="15" x14ac:dyDescent="0.25">
      <c r="B9" s="33" t="s">
        <v>38</v>
      </c>
      <c r="C9" s="34" t="s">
        <v>40</v>
      </c>
      <c r="D9" s="35">
        <v>45911</v>
      </c>
      <c r="E9" s="34">
        <v>200</v>
      </c>
      <c r="F9" s="36">
        <v>11.525</v>
      </c>
      <c r="G9" s="44">
        <f t="shared" si="0"/>
        <v>2305</v>
      </c>
      <c r="H9" s="37">
        <v>9.3000000000000007</v>
      </c>
      <c r="I9" s="45">
        <f t="shared" si="1"/>
        <v>2314.3000000000002</v>
      </c>
      <c r="J9" s="37">
        <v>12.395</v>
      </c>
      <c r="K9" s="45">
        <f t="shared" ref="K9:K12" si="6">IF(J9="",0,E9*J9)</f>
        <v>2479</v>
      </c>
      <c r="L9" s="39"/>
      <c r="M9" s="34"/>
      <c r="N9" s="36"/>
      <c r="O9" s="44">
        <f t="shared" si="2"/>
        <v>0</v>
      </c>
      <c r="P9" s="37"/>
      <c r="Q9" s="45">
        <f t="shared" ref="Q9" si="7">IF(O9=0,0,O9-P9)</f>
        <v>0</v>
      </c>
      <c r="R9" s="40"/>
      <c r="S9" s="46">
        <f t="shared" si="3"/>
        <v>164.69999999999982</v>
      </c>
      <c r="T9" s="55">
        <f t="shared" si="4"/>
        <v>6.229905057306042E-2</v>
      </c>
      <c r="U9" s="47">
        <f t="shared" si="5"/>
        <v>0</v>
      </c>
      <c r="V9" s="45">
        <f>IF(L9="",IF(J9="",IF(AND(J9="",R9=""),I9,I9+R9),K9),"")</f>
        <v>2479</v>
      </c>
    </row>
    <row r="10" spans="2:22" ht="15" x14ac:dyDescent="0.25">
      <c r="B10" s="33" t="s">
        <v>39</v>
      </c>
      <c r="C10" s="34" t="s">
        <v>41</v>
      </c>
      <c r="D10" s="35">
        <v>45911</v>
      </c>
      <c r="E10" s="34">
        <v>100</v>
      </c>
      <c r="F10" s="36">
        <v>25.76</v>
      </c>
      <c r="G10" s="44">
        <f>IF(F10="",0,E10*F10)</f>
        <v>2576</v>
      </c>
      <c r="H10" s="37">
        <v>6.4</v>
      </c>
      <c r="I10" s="45">
        <f>IF(G10=0,0,G10+H10)</f>
        <v>2582.4</v>
      </c>
      <c r="J10" s="37">
        <v>26.22</v>
      </c>
      <c r="K10" s="45">
        <f t="shared" si="6"/>
        <v>2622</v>
      </c>
      <c r="L10" s="39"/>
      <c r="M10" s="34"/>
      <c r="N10" s="36"/>
      <c r="O10" s="44">
        <f>IF(N10="",0,M10*N10)</f>
        <v>0</v>
      </c>
      <c r="P10" s="37"/>
      <c r="Q10" s="45">
        <f>IF(O10=0,0,O10-P10)</f>
        <v>0</v>
      </c>
      <c r="R10" s="40"/>
      <c r="S10" s="46">
        <f>IF(Q10=0,IF(K10=0,R10,K10-I10+R10),Q10-I10+R10)</f>
        <v>39.599999999999909</v>
      </c>
      <c r="T10" s="55">
        <f>IF(S10=0,0,IF(AND(Q10=0,K10=0),S10/I10,IF(Q10=0,S10/(S10+K10),S10/I10)))</f>
        <v>1.4878268710550011E-2</v>
      </c>
      <c r="U10" s="47">
        <f>IF(Q10=0,0,S10/I10/(L10-D10+1)*365)</f>
        <v>0</v>
      </c>
      <c r="V10" s="45">
        <f>IF(L10="",IF(K10=0,IF(AND(K10=0,R10=""),I10,I10+R10),K10+R10),"")</f>
        <v>2622</v>
      </c>
    </row>
    <row r="11" spans="2:22" ht="15" x14ac:dyDescent="0.25">
      <c r="B11" s="33" t="s">
        <v>50</v>
      </c>
      <c r="C11" s="34" t="s">
        <v>51</v>
      </c>
      <c r="D11" s="35">
        <v>45912</v>
      </c>
      <c r="E11" s="34">
        <v>50</v>
      </c>
      <c r="F11" s="36">
        <v>183.05</v>
      </c>
      <c r="G11" s="44">
        <f t="shared" ref="G11:G12" si="8">IF(F11="",0,E11*F11)</f>
        <v>9152.5</v>
      </c>
      <c r="H11" s="37">
        <v>23.9</v>
      </c>
      <c r="I11" s="45">
        <f t="shared" ref="I11:I12" si="9">IF(G11=0,0,G11+H11)</f>
        <v>9176.4</v>
      </c>
      <c r="J11" s="37">
        <v>186.1</v>
      </c>
      <c r="K11" s="45">
        <f t="shared" si="6"/>
        <v>9305</v>
      </c>
      <c r="L11" s="39"/>
      <c r="M11" s="34"/>
      <c r="N11" s="36"/>
      <c r="O11" s="44">
        <f t="shared" ref="O11:O12" si="10">IF(N11="",0,M11*N11)</f>
        <v>0</v>
      </c>
      <c r="P11" s="37"/>
      <c r="Q11" s="45">
        <f t="shared" ref="Q11:Q12" si="11">IF(O11=0,0,O11-P11)</f>
        <v>0</v>
      </c>
      <c r="R11" s="40"/>
      <c r="S11" s="46">
        <f t="shared" ref="S11:S12" si="12">IF(Q11=0,IF(K11=0,R11,K11-I11+R11),Q11-I11+R11)</f>
        <v>128.60000000000036</v>
      </c>
      <c r="T11" s="55">
        <f t="shared" ref="T11:T12" si="13">IF(S11=0,0,IF(AND(Q11=0,K11=0),S11/I11,IF(Q11=0,S11/(S11+K11),S11/I11)))</f>
        <v>1.3632123473541423E-2</v>
      </c>
      <c r="U11" s="47">
        <f t="shared" ref="U11:U12" si="14">IF(Q11=0,0,S11/I11/(L11-D11+1)*365)</f>
        <v>0</v>
      </c>
      <c r="V11" s="45">
        <f>IF(L11="",IF(J11="",IF(AND(J11="",R11=""),I11,I11+R11),K11),"")</f>
        <v>9305</v>
      </c>
    </row>
    <row r="12" spans="2:22" ht="15" x14ac:dyDescent="0.25">
      <c r="B12" s="33" t="s">
        <v>52</v>
      </c>
      <c r="C12" s="34" t="s">
        <v>53</v>
      </c>
      <c r="D12" s="35">
        <v>45912</v>
      </c>
      <c r="E12" s="34">
        <v>100</v>
      </c>
      <c r="F12" s="36">
        <v>31.26</v>
      </c>
      <c r="G12" s="44">
        <f t="shared" si="8"/>
        <v>3126</v>
      </c>
      <c r="H12" s="37">
        <v>14.5</v>
      </c>
      <c r="I12" s="45">
        <f t="shared" si="9"/>
        <v>3140.5</v>
      </c>
      <c r="J12" s="37">
        <v>30.25</v>
      </c>
      <c r="K12" s="45">
        <f t="shared" si="6"/>
        <v>3025</v>
      </c>
      <c r="L12" s="39"/>
      <c r="M12" s="34"/>
      <c r="N12" s="36"/>
      <c r="O12" s="44">
        <f t="shared" si="10"/>
        <v>0</v>
      </c>
      <c r="P12" s="37"/>
      <c r="Q12" s="45">
        <f t="shared" si="11"/>
        <v>0</v>
      </c>
      <c r="R12" s="40"/>
      <c r="S12" s="46">
        <f t="shared" si="12"/>
        <v>-115.5</v>
      </c>
      <c r="T12" s="55">
        <f t="shared" si="13"/>
        <v>-3.9697542533081283E-2</v>
      </c>
      <c r="U12" s="47">
        <f t="shared" si="14"/>
        <v>0</v>
      </c>
      <c r="V12" s="45">
        <f>IF(L12="",IF(J12="",IF(AND(J12="",R12=""),I12,I12+R12),K12),"")</f>
        <v>3025</v>
      </c>
    </row>
    <row r="13" spans="2:22" hidden="1" outlineLevel="1" x14ac:dyDescent="0.2"/>
    <row r="14" spans="2:22" hidden="1" outlineLevel="1" x14ac:dyDescent="0.2"/>
    <row r="15" spans="2:22" hidden="1" outlineLevel="1" x14ac:dyDescent="0.2">
      <c r="R15" s="48"/>
    </row>
    <row r="16" spans="2:22" hidden="1" outlineLevel="1" x14ac:dyDescent="0.2"/>
    <row r="17" spans="9:24" hidden="1" outlineLevel="1" x14ac:dyDescent="0.2">
      <c r="I17" s="48"/>
    </row>
    <row r="18" spans="9:24" hidden="1" outlineLevel="1" x14ac:dyDescent="0.2">
      <c r="N18" s="48"/>
      <c r="R18" s="48"/>
      <c r="U18" s="48"/>
    </row>
    <row r="19" spans="9:24" hidden="1" outlineLevel="1" x14ac:dyDescent="0.2">
      <c r="R19" s="48"/>
      <c r="U19" s="48"/>
    </row>
    <row r="20" spans="9:24" hidden="1" outlineLevel="1" x14ac:dyDescent="0.2">
      <c r="N20" s="48"/>
      <c r="R20" s="48"/>
    </row>
    <row r="21" spans="9:24" hidden="1" outlineLevel="1" x14ac:dyDescent="0.2">
      <c r="N21" s="48"/>
      <c r="R21" s="48"/>
    </row>
    <row r="22" spans="9:24" hidden="1" outlineLevel="1" x14ac:dyDescent="0.2"/>
    <row r="23" spans="9:24" hidden="1" outlineLevel="1" x14ac:dyDescent="0.2"/>
    <row r="24" spans="9:24" hidden="1" outlineLevel="1" x14ac:dyDescent="0.2">
      <c r="R24" s="48"/>
      <c r="U24" s="48"/>
    </row>
    <row r="25" spans="9:24" hidden="1" outlineLevel="1" x14ac:dyDescent="0.2"/>
    <row r="26" spans="9:24" hidden="1" outlineLevel="1" x14ac:dyDescent="0.2">
      <c r="X26" s="49"/>
    </row>
    <row r="27" spans="9:24" hidden="1" outlineLevel="1" x14ac:dyDescent="0.2"/>
    <row r="28" spans="9:24" hidden="1" outlineLevel="1" x14ac:dyDescent="0.2"/>
    <row r="29" spans="9:24" hidden="1" outlineLevel="1" x14ac:dyDescent="0.2"/>
    <row r="30" spans="9:24" hidden="1" outlineLevel="1" x14ac:dyDescent="0.2"/>
    <row r="31" spans="9:24" hidden="1" outlineLevel="1" x14ac:dyDescent="0.2"/>
    <row r="32" spans="9:24" hidden="1" outlineLevel="1" x14ac:dyDescent="0.2"/>
    <row r="33" hidden="1" outlineLevel="1" x14ac:dyDescent="0.2"/>
    <row r="34" hidden="1" outlineLevel="1" x14ac:dyDescent="0.2"/>
    <row r="35" hidden="1" outlineLevel="1" x14ac:dyDescent="0.2"/>
    <row r="36" hidden="1" outlineLevel="1" x14ac:dyDescent="0.2"/>
    <row r="37" hidden="1" outlineLevel="1" x14ac:dyDescent="0.2"/>
    <row r="38" hidden="1" outlineLevel="1" x14ac:dyDescent="0.2"/>
    <row r="39" hidden="1" outlineLevel="1" x14ac:dyDescent="0.2"/>
    <row r="40" hidden="1" outlineLevel="1" x14ac:dyDescent="0.2"/>
    <row r="41" hidden="1" outlineLevel="1" x14ac:dyDescent="0.2"/>
    <row r="42" hidden="1" outlineLevel="1" x14ac:dyDescent="0.2"/>
    <row r="43" hidden="1" outlineLevel="1" x14ac:dyDescent="0.2"/>
    <row r="44" hidden="1" outlineLevel="1" x14ac:dyDescent="0.2"/>
    <row r="45" hidden="1" outlineLevel="1" x14ac:dyDescent="0.2"/>
    <row r="46" hidden="1" outlineLevel="1" x14ac:dyDescent="0.2"/>
    <row r="47" hidden="1" outlineLevel="1" x14ac:dyDescent="0.2"/>
    <row r="48" hidden="1" outlineLevel="1" x14ac:dyDescent="0.2"/>
    <row r="49" hidden="1" outlineLevel="1" x14ac:dyDescent="0.2"/>
    <row r="50" hidden="1" outlineLevel="1" x14ac:dyDescent="0.2"/>
    <row r="51" hidden="1" outlineLevel="1" x14ac:dyDescent="0.2"/>
    <row r="52" hidden="1" outlineLevel="1" x14ac:dyDescent="0.2"/>
    <row r="53" hidden="1" outlineLevel="1" x14ac:dyDescent="0.2"/>
    <row r="54" hidden="1" outlineLevel="1" x14ac:dyDescent="0.2"/>
    <row r="55" hidden="1" outlineLevel="1" x14ac:dyDescent="0.2"/>
    <row r="56" hidden="1" outlineLevel="1" x14ac:dyDescent="0.2"/>
    <row r="57" hidden="1" outlineLevel="1" x14ac:dyDescent="0.2"/>
    <row r="58" collapsed="1" x14ac:dyDescent="0.2"/>
    <row r="75" spans="24:24" x14ac:dyDescent="0.2">
      <c r="X75" s="20" t="s">
        <v>47</v>
      </c>
    </row>
    <row r="76" spans="24:24" x14ac:dyDescent="0.2">
      <c r="X76" s="20" t="s">
        <v>48</v>
      </c>
    </row>
    <row r="77" spans="24:24" x14ac:dyDescent="0.2">
      <c r="X77" s="50" t="s">
        <v>0</v>
      </c>
    </row>
  </sheetData>
  <sheetProtection password="83B3" sheet="1" objects="1" scenarios="1"/>
  <mergeCells count="1">
    <mergeCell ref="D4:H4"/>
  </mergeCells>
  <conditionalFormatting sqref="J8:J12">
    <cfRule type="expression" dxfId="1" priority="2">
      <formula>O8&lt;&gt;0</formula>
    </cfRule>
  </conditionalFormatting>
  <conditionalFormatting sqref="K8:K12">
    <cfRule type="expression" dxfId="0" priority="1">
      <formula>P8&lt;&gt;0</formula>
    </cfRule>
  </conditionalFormatting>
  <hyperlinks>
    <hyperlink ref="X77" r:id="rId1"/>
  </hyperlinks>
  <pageMargins left="0.7" right="0.7" top="0.78740157499999996" bottom="0.78740157499999996"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2"/>
  <sheetViews>
    <sheetView showGridLines="0" zoomScaleNormal="100" workbookViewId="0">
      <selection activeCell="K3" sqref="K3"/>
    </sheetView>
  </sheetViews>
  <sheetFormatPr baseColWidth="10" defaultRowHeight="14.25" x14ac:dyDescent="0.2"/>
  <cols>
    <col min="1" max="1" width="1" customWidth="1"/>
    <col min="2" max="2" width="19.125" customWidth="1"/>
    <col min="3" max="3" width="11.625" customWidth="1"/>
    <col min="4" max="4" width="9.875" bestFit="1" customWidth="1"/>
    <col min="5" max="5" width="8.25" customWidth="1"/>
    <col min="6" max="6" width="9" customWidth="1"/>
    <col min="8" max="8" width="9.875" customWidth="1"/>
  </cols>
  <sheetData>
    <row r="1" spans="2:13" ht="6" customHeight="1" x14ac:dyDescent="0.2"/>
    <row r="2" spans="2:13" ht="26.25" x14ac:dyDescent="0.4">
      <c r="B2" s="1" t="s">
        <v>24</v>
      </c>
      <c r="C2" s="2"/>
      <c r="D2" s="2"/>
      <c r="E2" s="2"/>
      <c r="F2" s="2"/>
      <c r="G2" s="2"/>
      <c r="H2" s="2"/>
      <c r="I2" s="2"/>
      <c r="J2" s="2"/>
      <c r="K2" s="2"/>
      <c r="L2" s="2"/>
      <c r="M2" s="2"/>
    </row>
    <row r="3" spans="2:13" ht="15" x14ac:dyDescent="0.25">
      <c r="B3" s="3"/>
      <c r="C3" s="2"/>
      <c r="D3" s="2"/>
      <c r="E3" s="2"/>
      <c r="F3" s="2"/>
      <c r="G3" s="2"/>
      <c r="H3" s="2"/>
      <c r="I3" s="2"/>
      <c r="J3" s="2"/>
      <c r="K3" s="2"/>
      <c r="L3" s="2"/>
      <c r="M3" s="2"/>
    </row>
    <row r="4" spans="2:13" x14ac:dyDescent="0.2">
      <c r="B4" s="57">
        <f ca="1">Datenbank!B4</f>
        <v>45923</v>
      </c>
      <c r="C4" s="2"/>
      <c r="D4" s="2"/>
      <c r="E4" s="2"/>
      <c r="F4" s="2"/>
      <c r="G4" s="2"/>
      <c r="H4" s="2"/>
      <c r="I4" s="2"/>
      <c r="J4" s="2"/>
      <c r="K4" s="2"/>
      <c r="L4" s="2"/>
      <c r="M4" s="2"/>
    </row>
    <row r="5" spans="2:13" ht="7.5" customHeight="1" x14ac:dyDescent="0.2"/>
    <row r="6" spans="2:13" ht="15" x14ac:dyDescent="0.2">
      <c r="B6" s="10" t="s">
        <v>25</v>
      </c>
    </row>
    <row r="7" spans="2:13" ht="15.75" customHeight="1" x14ac:dyDescent="0.2">
      <c r="B7" s="30" t="s">
        <v>52</v>
      </c>
      <c r="C7" s="9"/>
      <c r="D7" s="9"/>
    </row>
    <row r="8" spans="2:13" ht="8.25" customHeight="1" x14ac:dyDescent="0.2"/>
    <row r="9" spans="2:13" ht="16.5" customHeight="1" x14ac:dyDescent="0.2">
      <c r="B9" s="18" t="str">
        <f>B7</f>
        <v>Commerzbank AG</v>
      </c>
      <c r="C9" s="56" t="str">
        <f>VLOOKUP($B$7,Datenbank!$B$8:$V$12,2,0)</f>
        <v>CBK100</v>
      </c>
    </row>
    <row r="10" spans="2:13" ht="8.25" customHeight="1" x14ac:dyDescent="0.2">
      <c r="B10" s="12"/>
      <c r="C10" s="12"/>
    </row>
    <row r="11" spans="2:13" ht="16.5" customHeight="1" x14ac:dyDescent="0.2">
      <c r="B11" s="11" t="s">
        <v>31</v>
      </c>
      <c r="C11" s="13">
        <f>VLOOKUP($B$7,Datenbank!$B$8:$V$12,3,0)</f>
        <v>45912</v>
      </c>
    </row>
    <row r="12" spans="2:13" ht="16.5" customHeight="1" x14ac:dyDescent="0.2">
      <c r="B12" s="11" t="s">
        <v>30</v>
      </c>
      <c r="C12" s="14">
        <f>VLOOKUP($B$7,Datenbank!$B$8:$V$12,5,0)</f>
        <v>31.26</v>
      </c>
    </row>
    <row r="13" spans="2:13" ht="16.5" customHeight="1" x14ac:dyDescent="0.2">
      <c r="B13" s="18" t="s">
        <v>34</v>
      </c>
      <c r="C13" s="19">
        <f>VLOOKUP($B$7,Datenbank!$B$8:$V$12,6,0)</f>
        <v>3126</v>
      </c>
    </row>
    <row r="14" spans="2:13" ht="8.25" customHeight="1" x14ac:dyDescent="0.2">
      <c r="B14" s="12"/>
      <c r="C14" s="12"/>
    </row>
    <row r="15" spans="2:13" ht="16.5" customHeight="1" x14ac:dyDescent="0.2">
      <c r="B15" s="15" t="s">
        <v>32</v>
      </c>
      <c r="C15" s="13">
        <f ca="1">TODAY()</f>
        <v>45923</v>
      </c>
    </row>
    <row r="16" spans="2:13" ht="16.5" customHeight="1" x14ac:dyDescent="0.2">
      <c r="B16" s="11" t="s">
        <v>33</v>
      </c>
      <c r="C16" s="14">
        <f>VLOOKUP($B$7,Datenbank!$B$8:$V$12,9,0)</f>
        <v>30.25</v>
      </c>
    </row>
    <row r="17" spans="2:7" ht="16.5" customHeight="1" x14ac:dyDescent="0.2">
      <c r="B17" s="18" t="s">
        <v>35</v>
      </c>
      <c r="C17" s="19">
        <f>VLOOKUP($B$7,Datenbank!$B$8:$V$12,10,0)</f>
        <v>3025</v>
      </c>
    </row>
    <row r="18" spans="2:7" ht="8.25" customHeight="1" x14ac:dyDescent="0.2">
      <c r="B18" s="12"/>
      <c r="C18" s="12"/>
    </row>
    <row r="19" spans="2:7" ht="16.5" customHeight="1" x14ac:dyDescent="0.2">
      <c r="B19" s="11" t="s">
        <v>37</v>
      </c>
      <c r="C19" s="13">
        <f>VLOOKUP($B$7,Datenbank!$B$8:$V$12,11,0)</f>
        <v>0</v>
      </c>
    </row>
    <row r="20" spans="2:7" ht="16.5" customHeight="1" x14ac:dyDescent="0.2">
      <c r="B20" s="11" t="s">
        <v>10</v>
      </c>
      <c r="C20" s="14">
        <f>VLOOKUP($B$7,Datenbank!$B$8:$V$12,13,0)</f>
        <v>0</v>
      </c>
    </row>
    <row r="21" spans="2:7" ht="16.5" customHeight="1" x14ac:dyDescent="0.2">
      <c r="B21" s="18" t="s">
        <v>36</v>
      </c>
      <c r="C21" s="19">
        <f>VLOOKUP($B$7,Datenbank!$B$8:$V$12,14,0)</f>
        <v>0</v>
      </c>
    </row>
    <row r="22" spans="2:7" ht="8.25" customHeight="1" x14ac:dyDescent="0.2">
      <c r="B22" s="12"/>
      <c r="C22" s="12"/>
    </row>
    <row r="23" spans="2:7" ht="16.5" customHeight="1" x14ac:dyDescent="0.2">
      <c r="B23" s="11" t="s">
        <v>5</v>
      </c>
      <c r="C23" s="14">
        <f>VLOOKUP($B$7,Datenbank!$B$8:$V$12,17,0)</f>
        <v>0</v>
      </c>
    </row>
    <row r="24" spans="2:7" ht="8.25" customHeight="1" x14ac:dyDescent="0.2">
      <c r="B24" s="12"/>
      <c r="C24" s="12"/>
    </row>
    <row r="25" spans="2:7" ht="16.5" customHeight="1" x14ac:dyDescent="0.2">
      <c r="B25" s="18" t="s">
        <v>26</v>
      </c>
      <c r="C25" s="19">
        <f>VLOOKUP($B$7,Datenbank!$B$8:$V$12,18,0)</f>
        <v>-115.5</v>
      </c>
    </row>
    <row r="26" spans="2:7" ht="16.5" customHeight="1" x14ac:dyDescent="0.2">
      <c r="B26" s="11" t="s">
        <v>27</v>
      </c>
      <c r="C26" s="16">
        <f>VLOOKUP($B$7,Datenbank!$B$8:$V$12,19,0)</f>
        <v>-3.9697542533081283E-2</v>
      </c>
    </row>
    <row r="27" spans="2:7" ht="16.5" customHeight="1" x14ac:dyDescent="0.2">
      <c r="B27" s="11" t="s">
        <v>28</v>
      </c>
      <c r="C27" s="16">
        <f>VLOOKUP($B$7,Datenbank!$B$8:$V$12,20,0)</f>
        <v>0</v>
      </c>
    </row>
    <row r="30" spans="2:7" x14ac:dyDescent="0.2">
      <c r="E30" s="17"/>
      <c r="F30" s="31"/>
      <c r="G30" s="17"/>
    </row>
    <row r="31" spans="2:7" x14ac:dyDescent="0.2">
      <c r="E31" s="17"/>
      <c r="F31" s="17"/>
      <c r="G31" s="17"/>
    </row>
    <row r="32" spans="2:7" x14ac:dyDescent="0.2">
      <c r="E32" s="17"/>
      <c r="F32" s="17"/>
      <c r="G32" s="17"/>
    </row>
  </sheetData>
  <sheetProtection password="83B3" sheet="1" objects="1" scenarios="1" selectLockedCells="1"/>
  <printOptions horizontalCentered="1"/>
  <pageMargins left="0.31496062992125984" right="0.31496062992125984" top="0.78740157480314965" bottom="0.78740157480314965" header="0.31496062992125984" footer="0.31496062992125984"/>
  <pageSetup paperSize="9" scale="97" orientation="landscape" r:id="rId1"/>
  <headerFooter>
    <oddFooter>&amp;L&amp;8ControllerSpielwiese.de / Aktiendepot-Analyse&amp;C&amp;8Performance einzelner Titel&amp;R&amp;8&amp;D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Datenbank!$B$8:$B$12</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zoomScaleNormal="100" workbookViewId="0"/>
  </sheetViews>
  <sheetFormatPr baseColWidth="10" defaultRowHeight="14.25" x14ac:dyDescent="0.2"/>
  <cols>
    <col min="1" max="1" width="1" style="20" customWidth="1"/>
    <col min="2" max="3" width="17.125" style="20" customWidth="1"/>
    <col min="4" max="4" width="9.875" style="20" bestFit="1" customWidth="1"/>
    <col min="5" max="5" width="8.25" style="20" customWidth="1"/>
    <col min="6" max="6" width="9" style="20" customWidth="1"/>
    <col min="7" max="7" width="11" style="20"/>
    <col min="8" max="8" width="9.875" style="20" customWidth="1"/>
    <col min="9" max="16384" width="11" style="20"/>
  </cols>
  <sheetData>
    <row r="1" spans="1:13" ht="6" customHeight="1" x14ac:dyDescent="0.2">
      <c r="A1" s="5"/>
    </row>
    <row r="2" spans="1:13" ht="26.25" x14ac:dyDescent="0.4">
      <c r="B2" s="21" t="s">
        <v>42</v>
      </c>
      <c r="C2" s="22"/>
      <c r="D2" s="22"/>
      <c r="E2" s="22"/>
      <c r="F2" s="22"/>
      <c r="G2" s="22"/>
      <c r="H2" s="22"/>
      <c r="I2" s="22"/>
      <c r="J2" s="22"/>
      <c r="K2" s="22"/>
      <c r="L2" s="22"/>
      <c r="M2" s="22"/>
    </row>
    <row r="3" spans="1:13" ht="15" x14ac:dyDescent="0.25">
      <c r="B3" s="23"/>
      <c r="C3" s="22"/>
      <c r="D3" s="22"/>
      <c r="E3" s="22"/>
      <c r="F3" s="22"/>
      <c r="G3" s="22"/>
      <c r="H3" s="22"/>
      <c r="I3" s="22"/>
      <c r="J3" s="22"/>
      <c r="K3" s="22"/>
      <c r="L3" s="22"/>
      <c r="M3" s="22"/>
    </row>
    <row r="4" spans="1:13" x14ac:dyDescent="0.2">
      <c r="B4" s="58">
        <f ca="1">Datenbank!B4</f>
        <v>45923</v>
      </c>
      <c r="C4" s="22"/>
      <c r="D4" s="22"/>
      <c r="E4" s="22"/>
      <c r="F4" s="22"/>
      <c r="G4" s="22"/>
      <c r="H4" s="22"/>
      <c r="I4" s="22"/>
      <c r="J4" s="22"/>
      <c r="K4" s="22"/>
      <c r="L4" s="22"/>
      <c r="M4" s="22"/>
    </row>
    <row r="5" spans="1:13" ht="7.5" customHeight="1" x14ac:dyDescent="0.2"/>
    <row r="6" spans="1:13" ht="7.5" customHeight="1" x14ac:dyDescent="0.2"/>
    <row r="7" spans="1:13" ht="18.75" x14ac:dyDescent="0.3">
      <c r="B7" s="61" t="s">
        <v>29</v>
      </c>
      <c r="C7" s="24"/>
      <c r="D7" s="25"/>
    </row>
    <row r="8" spans="1:13" x14ac:dyDescent="0.2">
      <c r="B8" s="59">
        <f>Datenbank!V4</f>
        <v>17431</v>
      </c>
      <c r="C8" s="59"/>
    </row>
    <row r="9" spans="1:13" ht="20.25" customHeight="1" x14ac:dyDescent="0.2">
      <c r="B9" s="59"/>
      <c r="C9" s="59"/>
    </row>
    <row r="10" spans="1:13" x14ac:dyDescent="0.2">
      <c r="B10" s="26"/>
      <c r="C10" s="26"/>
    </row>
    <row r="11" spans="1:13" ht="18.75" x14ac:dyDescent="0.3">
      <c r="B11" s="61" t="s">
        <v>44</v>
      </c>
      <c r="C11" s="24"/>
      <c r="D11" s="25"/>
    </row>
    <row r="12" spans="1:13" x14ac:dyDescent="0.2">
      <c r="B12" s="62">
        <f>Datenbank!Q4</f>
        <v>2631.75</v>
      </c>
      <c r="C12" s="62"/>
    </row>
    <row r="13" spans="1:13" ht="20.25" customHeight="1" x14ac:dyDescent="0.2">
      <c r="B13" s="62"/>
      <c r="C13" s="62"/>
    </row>
    <row r="15" spans="1:13" ht="18.75" x14ac:dyDescent="0.3">
      <c r="B15" s="61" t="s">
        <v>45</v>
      </c>
      <c r="C15" s="24"/>
      <c r="D15" s="25"/>
    </row>
    <row r="16" spans="1:13" x14ac:dyDescent="0.2">
      <c r="B16" s="63">
        <f>-Datenbank!I4</f>
        <v>-19703.690000000002</v>
      </c>
      <c r="C16" s="63"/>
    </row>
    <row r="17" spans="2:4" ht="20.25" customHeight="1" x14ac:dyDescent="0.2">
      <c r="B17" s="63"/>
      <c r="C17" s="63"/>
    </row>
    <row r="18" spans="2:4" x14ac:dyDescent="0.2">
      <c r="B18" s="26"/>
      <c r="C18" s="26"/>
    </row>
    <row r="19" spans="2:4" ht="18.75" x14ac:dyDescent="0.3">
      <c r="B19" s="61" t="s">
        <v>46</v>
      </c>
      <c r="C19" s="24"/>
      <c r="D19" s="25"/>
    </row>
    <row r="20" spans="2:4" x14ac:dyDescent="0.2">
      <c r="B20" s="59">
        <f>Datenbank!R4</f>
        <v>63.18</v>
      </c>
      <c r="C20" s="59"/>
    </row>
    <row r="21" spans="2:4" ht="20.25" customHeight="1" x14ac:dyDescent="0.2">
      <c r="B21" s="59"/>
      <c r="C21" s="59"/>
    </row>
    <row r="22" spans="2:4" x14ac:dyDescent="0.2">
      <c r="B22" s="26"/>
      <c r="C22" s="26"/>
    </row>
    <row r="23" spans="2:4" ht="18" x14ac:dyDescent="0.25">
      <c r="B23" s="60" t="s">
        <v>43</v>
      </c>
      <c r="C23" s="60"/>
    </row>
    <row r="24" spans="2:4" x14ac:dyDescent="0.2">
      <c r="B24" s="27"/>
      <c r="C24" s="27"/>
    </row>
    <row r="25" spans="2:4" ht="23.25" x14ac:dyDescent="0.35">
      <c r="B25" s="28">
        <f>Datenbank!S4</f>
        <v>422.24</v>
      </c>
      <c r="C25" s="29"/>
    </row>
    <row r="26" spans="2:4" x14ac:dyDescent="0.2">
      <c r="B26" s="27"/>
      <c r="C26" s="27"/>
    </row>
  </sheetData>
  <sheetProtection password="83B3" sheet="1" objects="1" scenarios="1" selectLockedCells="1"/>
  <mergeCells count="5">
    <mergeCell ref="B23:C23"/>
    <mergeCell ref="B8:C9"/>
    <mergeCell ref="B12:C13"/>
    <mergeCell ref="B16:C17"/>
    <mergeCell ref="B20:C21"/>
  </mergeCells>
  <printOptions horizontalCentered="1"/>
  <pageMargins left="0.31496062992125984" right="0.31496062992125984" top="0.78740157480314965" bottom="0.78740157480314965" header="0.31496062992125984" footer="0.31496062992125984"/>
  <pageSetup paperSize="9" scale="94" orientation="landscape" r:id="rId1"/>
  <headerFooter>
    <oddFooter>&amp;L&amp;8ControllerSpielwiese.de / Aktiendepot-Analyse&amp;C&amp;8Performance Gesamtdepot&amp;R&amp;8&amp;D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Datenbank</vt:lpstr>
      <vt:lpstr>Performance Titel</vt:lpstr>
      <vt:lpstr>Performance Depot</vt:lpstr>
      <vt:lpstr>'Performance Depot'!Druckbereich</vt:lpstr>
      <vt:lpstr>'Performance Titel'!Druckbereich</vt:lpstr>
    </vt:vector>
  </TitlesOfParts>
  <Manager>Joachim Becker</Manager>
  <Company>ControllerSpielwiese.de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Aktien-Depot-Analyse</dc:title>
  <dc:subject>Konkurrenzanalyse im Rahmen einer SWOT-Analyse</dc:subject>
  <dc:creator>ControllerSpielwiese</dc:creator>
  <cp:keywords>Aktien Analyse Depot Wertpapiere Fonds Entwicklung Controlling Finanzen</cp:keywords>
  <dc:description>Copyright by Joachim Becker WebSolutions
https://www.controllerspielwiese.de</dc:description>
  <cp:lastModifiedBy>ControllerSpielwiese</cp:lastModifiedBy>
  <cp:lastPrinted>2025-09-23T17:33:35Z</cp:lastPrinted>
  <dcterms:created xsi:type="dcterms:W3CDTF">2025-03-05T19:06:20Z</dcterms:created>
  <dcterms:modified xsi:type="dcterms:W3CDTF">2025-09-23T17:40:44Z</dcterms:modified>
  <cp:category>Aktien Fonds Depot Analyse</cp:category>
</cp:coreProperties>
</file>