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9740" windowHeight="12555" activeTab="0"/>
  </bookViews>
  <sheets>
    <sheet name="Vorlage_HK_SK" sheetId="1" r:id="rId1"/>
  </sheets>
  <definedNames>
    <definedName name="_xlnm.Print_Area" localSheetId="0">'Vorlage_HK_SK'!$A$1:$S$89</definedName>
    <definedName name="_xlnm.Print_Titles" localSheetId="0">'Vorlage_HK_SK'!$1:$8</definedName>
  </definedNames>
  <calcPr fullCalcOnLoad="1"/>
</workbook>
</file>

<file path=xl/sharedStrings.xml><?xml version="1.0" encoding="utf-8"?>
<sst xmlns="http://schemas.openxmlformats.org/spreadsheetml/2006/main" count="77" uniqueCount="60">
  <si>
    <t>Kalkulation vom:</t>
  </si>
  <si>
    <t>in Euro</t>
  </si>
  <si>
    <t>Kunde:</t>
  </si>
  <si>
    <t>Beispielkunde</t>
  </si>
  <si>
    <t>Bez.:</t>
  </si>
  <si>
    <t>0817-A-GRA, rot</t>
  </si>
  <si>
    <t>SAP. Nr.:</t>
  </si>
  <si>
    <t>Materialkosten</t>
  </si>
  <si>
    <t xml:space="preserve">   aus SAP</t>
  </si>
  <si>
    <t>Änderungen</t>
  </si>
  <si>
    <t>Beschreibung</t>
  </si>
  <si>
    <t xml:space="preserve">   manuell</t>
  </si>
  <si>
    <t xml:space="preserve"> </t>
  </si>
  <si>
    <t>GMKZ- Material</t>
  </si>
  <si>
    <t>Fremdleistung</t>
  </si>
  <si>
    <t>Fertigungskosten</t>
  </si>
  <si>
    <t>Herstellkosten</t>
  </si>
  <si>
    <t>GMKZ - Vertrieb + Verwaltung</t>
  </si>
  <si>
    <t>DSD-Gebühr</t>
  </si>
  <si>
    <t>Selbstkosten</t>
  </si>
  <si>
    <t>Frachtkosten</t>
  </si>
  <si>
    <t>Aufschlag bei Direktversand</t>
  </si>
  <si>
    <t>Selbstkosten inkl. Fracht/Direktversand</t>
  </si>
  <si>
    <t>Maximal</t>
  </si>
  <si>
    <t>Mittel</t>
  </si>
  <si>
    <t>Skonto</t>
  </si>
  <si>
    <t xml:space="preserve"> Abzug von Dedline</t>
  </si>
  <si>
    <t>Fix-Bonus</t>
  </si>
  <si>
    <t>Staffel-Bonus</t>
  </si>
  <si>
    <t>Werbekostenzuschuß</t>
  </si>
  <si>
    <t>Wechselfinanzierung</t>
  </si>
  <si>
    <t>Provision</t>
  </si>
  <si>
    <t>Sonstiges</t>
  </si>
  <si>
    <t>Konditionen</t>
  </si>
  <si>
    <t>Aufschlag: Garantieleistungen</t>
  </si>
  <si>
    <t>Aufschlag auf SK</t>
  </si>
  <si>
    <t>Aufschlag: Mengenüberhänge/Retouren</t>
  </si>
  <si>
    <t>Risikoaufschläge(Puffer)</t>
  </si>
  <si>
    <t>Gewinnaufschlag/Marge</t>
  </si>
  <si>
    <t>Konditionen: Sonstiges</t>
  </si>
  <si>
    <t>Abzug von Lifeline</t>
  </si>
  <si>
    <r>
      <t>Angebotspreis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(inkl. Konditionen)</t>
    </r>
  </si>
  <si>
    <t>DM</t>
  </si>
  <si>
    <t>Netto Angebotspreis (exkl. Konditionen) (NVP)</t>
  </si>
  <si>
    <t>DB 1</t>
  </si>
  <si>
    <t>NVP - Mat.K</t>
  </si>
  <si>
    <t>DB 2 =(über HeKo)</t>
  </si>
  <si>
    <t>NVP - HeKo</t>
  </si>
  <si>
    <t>DB 3 =(über SeKo)</t>
  </si>
  <si>
    <t>NVP - SeKo</t>
  </si>
  <si>
    <t>Kommentar:</t>
  </si>
  <si>
    <t>Alter Preis</t>
  </si>
  <si>
    <t>Neuer Preis</t>
  </si>
  <si>
    <t>Angebotspreis ABC GmbH</t>
  </si>
  <si>
    <t>Abgabepreis Kunde</t>
  </si>
  <si>
    <t>Marge Kunde</t>
  </si>
  <si>
    <r>
      <t>Limitpreis - DEADLINE</t>
    </r>
    <r>
      <rPr>
        <sz val="9"/>
        <color indexed="10"/>
        <rFont val="Arial"/>
        <family val="2"/>
      </rPr>
      <t xml:space="preserve">  (ohne Puffer/Marge)</t>
    </r>
  </si>
  <si>
    <r>
      <t>Zielpreis - LIFELINE</t>
    </r>
    <r>
      <rPr>
        <sz val="10"/>
        <color indexed="21"/>
        <rFont val="Arial"/>
        <family val="2"/>
      </rPr>
      <t xml:space="preserve">  (inkl. Puffer/Marge)</t>
    </r>
  </si>
  <si>
    <t>Kalkulationsschema 2099 Geschäftsbereich 2</t>
  </si>
  <si>
    <t xml:space="preserve"> Geschäftsbereich 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</si>
</sst>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 DM&quot;_-;\-* #,##0&quot; DM&quot;_-;_-* &quot;-&quot;&quot; DM&quot;_-;_-@_-"/>
    <numFmt numFmtId="167" formatCode="_-* #,##0_ _D_M_-;\-* #,##0_ _D_M_-;_-* &quot;-&quot;_ _D_M_-;_-@_-"/>
    <numFmt numFmtId="168" formatCode="_-* #,##0.00&quot; DM&quot;_-;\-* #,##0.00&quot; DM&quot;_-;_-* &quot;-&quot;??&quot; DM&quot;_-;_-@_-"/>
    <numFmt numFmtId="169" formatCode="_-* #,##0.00_ _D_M_-;\-* #,##0.00_ _D_M_-;_-* &quot;-&quot;??_ _D_M_-;_-@_-"/>
    <numFmt numFmtId="170" formatCode="0.0%"/>
    <numFmt numFmtId="171" formatCode="_-* #,##0.00\ &quot;DM&quot;_-;\-* #,##0.00\ &quot;DM&quot;_-;_-* &quot;-&quot;??\ &quot;DM&quot;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_D_M_-;\-* #,##0.00\ _D_M_-;_-* &quot;-&quot;??\ _D_M_-;_-@_-"/>
    <numFmt numFmtId="175" formatCode="_(* #,##0.00_);_(* \(#,##0.00\);_(* &quot;-&quot;??_);_(@_)"/>
    <numFmt numFmtId="176" formatCode="d/\ mmm\ yy"/>
    <numFmt numFmtId="177" formatCode="_ * #,##0.00_ \ [$€-1]_ ;_ * \-#,##0.00\ \ [$€-1]_ ;_ * &quot;-&quot;??_ \ [$€-1]_ ;_ @_ "/>
    <numFmt numFmtId="178" formatCode="0.00%;\-0.00%;\-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2"/>
      <name val="Arial"/>
      <family val="2"/>
    </font>
    <font>
      <sz val="8"/>
      <color indexed="21"/>
      <name val="Arial"/>
      <family val="2"/>
    </font>
    <font>
      <sz val="7"/>
      <color indexed="23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7"/>
      <color indexed="63"/>
      <name val="Arial"/>
      <family val="2"/>
    </font>
    <font>
      <sz val="4"/>
      <name val="Arial"/>
      <family val="2"/>
    </font>
    <font>
      <sz val="4"/>
      <color indexed="23"/>
      <name val="Arial"/>
      <family val="2"/>
    </font>
    <font>
      <sz val="2"/>
      <color indexed="23"/>
      <name val="Arial"/>
      <family val="2"/>
    </font>
    <font>
      <b/>
      <i/>
      <sz val="10"/>
      <color indexed="10"/>
      <name val="Arial"/>
      <family val="2"/>
    </font>
    <font>
      <sz val="10"/>
      <color indexed="22"/>
      <name val="Arial"/>
      <family val="2"/>
    </font>
    <font>
      <sz val="6"/>
      <color indexed="23"/>
      <name val="Arial"/>
      <family val="2"/>
    </font>
    <font>
      <sz val="6"/>
      <color indexed="63"/>
      <name val="Arial"/>
      <family val="2"/>
    </font>
    <font>
      <sz val="14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20">
    <xf numFmtId="0" fontId="0" fillId="0" borderId="0" xfId="0" applyAlignment="1">
      <alignment/>
    </xf>
    <xf numFmtId="3" fontId="7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1" fillId="33" borderId="10" xfId="0" applyNumberFormat="1" applyFont="1" applyFill="1" applyBorder="1" applyAlignment="1" applyProtection="1">
      <alignment/>
      <protection locked="0"/>
    </xf>
    <xf numFmtId="3" fontId="1" fillId="33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4" fillId="0" borderId="13" xfId="0" applyNumberFormat="1" applyFont="1" applyBorder="1" applyAlignment="1" applyProtection="1">
      <alignment/>
      <protection/>
    </xf>
    <xf numFmtId="3" fontId="14" fillId="0" borderId="14" xfId="0" applyNumberFormat="1" applyFont="1" applyBorder="1" applyAlignment="1" applyProtection="1">
      <alignment/>
      <protection/>
    </xf>
    <xf numFmtId="3" fontId="14" fillId="0" borderId="15" xfId="0" applyNumberFormat="1" applyFon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 horizontal="center"/>
      <protection/>
    </xf>
    <xf numFmtId="3" fontId="16" fillId="0" borderId="0" xfId="0" applyNumberFormat="1" applyFont="1" applyBorder="1" applyAlignment="1" applyProtection="1">
      <alignment/>
      <protection/>
    </xf>
    <xf numFmtId="4" fontId="17" fillId="33" borderId="17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0" fontId="19" fillId="33" borderId="10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4" fontId="19" fillId="33" borderId="12" xfId="0" applyNumberFormat="1" applyFont="1" applyFill="1" applyBorder="1" applyAlignment="1" applyProtection="1">
      <alignment horizontal="right"/>
      <protection locked="0"/>
    </xf>
    <xf numFmtId="4" fontId="19" fillId="33" borderId="11" xfId="0" applyNumberFormat="1" applyFont="1" applyFill="1" applyBorder="1" applyAlignment="1" applyProtection="1">
      <alignment horizontal="right"/>
      <protection locked="0"/>
    </xf>
    <xf numFmtId="3" fontId="14" fillId="0" borderId="16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18" xfId="0" applyNumberFormat="1" applyFont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 quotePrefix="1">
      <alignment/>
      <protection/>
    </xf>
    <xf numFmtId="3" fontId="12" fillId="0" borderId="0" xfId="0" applyNumberFormat="1" applyFont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/>
    </xf>
    <xf numFmtId="10" fontId="19" fillId="34" borderId="0" xfId="51" applyNumberFormat="1" applyFont="1" applyFill="1" applyBorder="1" applyAlignment="1" applyProtection="1">
      <alignment/>
      <protection/>
    </xf>
    <xf numFmtId="3" fontId="20" fillId="34" borderId="0" xfId="0" applyNumberFormat="1" applyFont="1" applyFill="1" applyBorder="1" applyAlignment="1" applyProtection="1">
      <alignment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16" xfId="0" applyNumberFormat="1" applyFont="1" applyBorder="1" applyAlignment="1" applyProtection="1">
      <alignment/>
      <protection/>
    </xf>
    <xf numFmtId="4" fontId="21" fillId="0" borderId="0" xfId="61" applyNumberFormat="1" applyFont="1" applyBorder="1" applyAlignment="1" applyProtection="1">
      <alignment/>
      <protection/>
    </xf>
    <xf numFmtId="4" fontId="22" fillId="0" borderId="0" xfId="61" applyNumberFormat="1" applyFont="1" applyBorder="1" applyAlignment="1" applyProtection="1">
      <alignment/>
      <protection/>
    </xf>
    <xf numFmtId="4" fontId="21" fillId="0" borderId="0" xfId="0" applyNumberFormat="1" applyFont="1" applyBorder="1" applyAlignment="1" applyProtection="1">
      <alignment/>
      <protection/>
    </xf>
    <xf numFmtId="3" fontId="21" fillId="0" borderId="18" xfId="0" applyNumberFormat="1" applyFont="1" applyBorder="1" applyAlignment="1" applyProtection="1">
      <alignment/>
      <protection/>
    </xf>
    <xf numFmtId="4" fontId="14" fillId="0" borderId="0" xfId="61" applyNumberFormat="1" applyFont="1" applyBorder="1" applyAlignment="1" applyProtection="1">
      <alignment/>
      <protection/>
    </xf>
    <xf numFmtId="4" fontId="23" fillId="0" borderId="0" xfId="61" applyNumberFormat="1" applyFont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4" fontId="24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34" borderId="19" xfId="0" applyNumberFormat="1" applyFont="1" applyFill="1" applyBorder="1" applyAlignment="1" applyProtection="1">
      <alignment vertical="center"/>
      <protection/>
    </xf>
    <xf numFmtId="3" fontId="8" fillId="34" borderId="20" xfId="0" applyNumberFormat="1" applyFont="1" applyFill="1" applyBorder="1" applyAlignment="1" applyProtection="1">
      <alignment vertical="center"/>
      <protection/>
    </xf>
    <xf numFmtId="10" fontId="8" fillId="34" borderId="20" xfId="51" applyNumberFormat="1" applyFont="1" applyFill="1" applyBorder="1" applyAlignment="1" applyProtection="1">
      <alignment vertical="center"/>
      <protection/>
    </xf>
    <xf numFmtId="4" fontId="8" fillId="34" borderId="20" xfId="0" applyNumberFormat="1" applyFont="1" applyFill="1" applyBorder="1" applyAlignment="1" applyProtection="1">
      <alignment vertical="center"/>
      <protection/>
    </xf>
    <xf numFmtId="3" fontId="5" fillId="34" borderId="21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Border="1" applyAlignment="1" applyProtection="1">
      <alignment/>
      <protection/>
    </xf>
    <xf numFmtId="3" fontId="25" fillId="34" borderId="0" xfId="0" applyNumberFormat="1" applyFont="1" applyFill="1" applyBorder="1" applyAlignment="1" applyProtection="1">
      <alignment/>
      <protection/>
    </xf>
    <xf numFmtId="3" fontId="21" fillId="0" borderId="22" xfId="0" applyNumberFormat="1" applyFont="1" applyBorder="1" applyAlignment="1" applyProtection="1">
      <alignment/>
      <protection/>
    </xf>
    <xf numFmtId="3" fontId="21" fillId="0" borderId="23" xfId="0" applyNumberFormat="1" applyFont="1" applyBorder="1" applyAlignment="1" applyProtection="1">
      <alignment/>
      <protection/>
    </xf>
    <xf numFmtId="4" fontId="21" fillId="0" borderId="23" xfId="61" applyNumberFormat="1" applyFont="1" applyBorder="1" applyAlignment="1" applyProtection="1">
      <alignment/>
      <protection/>
    </xf>
    <xf numFmtId="3" fontId="21" fillId="0" borderId="24" xfId="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4" fontId="8" fillId="0" borderId="14" xfId="0" applyNumberFormat="1" applyFont="1" applyFill="1" applyBorder="1" applyAlignment="1" applyProtection="1">
      <alignment vertical="center"/>
      <protection/>
    </xf>
    <xf numFmtId="3" fontId="9" fillId="0" borderId="13" xfId="0" applyNumberFormat="1" applyFont="1" applyBorder="1" applyAlignment="1" applyProtection="1">
      <alignment/>
      <protection/>
    </xf>
    <xf numFmtId="3" fontId="9" fillId="0" borderId="14" xfId="0" applyNumberFormat="1" applyFont="1" applyBorder="1" applyAlignment="1" applyProtection="1">
      <alignment/>
      <protection/>
    </xf>
    <xf numFmtId="3" fontId="9" fillId="0" borderId="14" xfId="0" applyNumberFormat="1" applyFont="1" applyBorder="1" applyAlignment="1" applyProtection="1">
      <alignment horizontal="center"/>
      <protection/>
    </xf>
    <xf numFmtId="3" fontId="12" fillId="0" borderId="14" xfId="0" applyNumberFormat="1" applyFont="1" applyBorder="1" applyAlignment="1" applyProtection="1">
      <alignment horizontal="center"/>
      <protection/>
    </xf>
    <xf numFmtId="3" fontId="9" fillId="0" borderId="14" xfId="0" applyNumberFormat="1" applyFont="1" applyBorder="1" applyAlignment="1" applyProtection="1">
      <alignment horizontal="left" indent="1"/>
      <protection/>
    </xf>
    <xf numFmtId="3" fontId="9" fillId="0" borderId="15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178" fontId="19" fillId="33" borderId="17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8" fontId="17" fillId="33" borderId="17" xfId="51" applyNumberFormat="1" applyFont="1" applyFill="1" applyBorder="1" applyAlignment="1" applyProtection="1">
      <alignment horizontal="center"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21" fillId="0" borderId="0" xfId="0" applyNumberFormat="1" applyFont="1" applyBorder="1" applyAlignment="1" applyProtection="1">
      <alignment horizontal="center"/>
      <protection/>
    </xf>
    <xf numFmtId="3" fontId="21" fillId="0" borderId="0" xfId="0" applyNumberFormat="1" applyFont="1" applyBorder="1" applyAlignment="1" applyProtection="1">
      <alignment horizontal="left" indent="1"/>
      <protection/>
    </xf>
    <xf numFmtId="3" fontId="5" fillId="34" borderId="0" xfId="0" applyNumberFormat="1" applyFont="1" applyFill="1" applyBorder="1" applyAlignment="1" applyProtection="1">
      <alignment/>
      <protection/>
    </xf>
    <xf numFmtId="10" fontId="9" fillId="34" borderId="0" xfId="51" applyNumberFormat="1" applyFont="1" applyFill="1" applyBorder="1" applyAlignment="1" applyProtection="1">
      <alignment horizontal="center"/>
      <protection/>
    </xf>
    <xf numFmtId="3" fontId="0" fillId="34" borderId="0" xfId="0" applyNumberFormat="1" applyFill="1" applyBorder="1" applyAlignment="1" applyProtection="1">
      <alignment horizontal="center"/>
      <protection/>
    </xf>
    <xf numFmtId="10" fontId="1" fillId="34" borderId="0" xfId="51" applyNumberFormat="1" applyFont="1" applyFill="1" applyBorder="1" applyAlignment="1" applyProtection="1">
      <alignment horizontal="center"/>
      <protection/>
    </xf>
    <xf numFmtId="3" fontId="0" fillId="34" borderId="0" xfId="0" applyNumberFormat="1" applyFill="1" applyBorder="1" applyAlignment="1" applyProtection="1">
      <alignment horizontal="left" indent="1"/>
      <protection/>
    </xf>
    <xf numFmtId="4" fontId="5" fillId="34" borderId="0" xfId="0" applyNumberFormat="1" applyFont="1" applyFill="1" applyBorder="1" applyAlignment="1" applyProtection="1">
      <alignment/>
      <protection/>
    </xf>
    <xf numFmtId="3" fontId="21" fillId="0" borderId="23" xfId="0" applyNumberFormat="1" applyFont="1" applyBorder="1" applyAlignment="1" applyProtection="1">
      <alignment horizontal="left" indent="1"/>
      <protection/>
    </xf>
    <xf numFmtId="3" fontId="21" fillId="0" borderId="20" xfId="0" applyNumberFormat="1" applyFont="1" applyBorder="1" applyAlignment="1" applyProtection="1">
      <alignment/>
      <protection/>
    </xf>
    <xf numFmtId="3" fontId="21" fillId="0" borderId="0" xfId="0" applyNumberFormat="1" applyFont="1" applyAlignment="1" applyProtection="1">
      <alignment horizontal="left" indent="1"/>
      <protection/>
    </xf>
    <xf numFmtId="3" fontId="28" fillId="0" borderId="0" xfId="0" applyNumberFormat="1" applyFont="1" applyAlignment="1" applyProtection="1">
      <alignment vertical="center"/>
      <protection/>
    </xf>
    <xf numFmtId="3" fontId="28" fillId="34" borderId="19" xfId="0" applyNumberFormat="1" applyFont="1" applyFill="1" applyBorder="1" applyAlignment="1" applyProtection="1">
      <alignment vertical="center"/>
      <protection/>
    </xf>
    <xf numFmtId="3" fontId="30" fillId="34" borderId="20" xfId="0" applyNumberFormat="1" applyFont="1" applyFill="1" applyBorder="1" applyAlignment="1" applyProtection="1">
      <alignment vertical="center"/>
      <protection/>
    </xf>
    <xf numFmtId="4" fontId="31" fillId="34" borderId="20" xfId="0" applyNumberFormat="1" applyFont="1" applyFill="1" applyBorder="1" applyAlignment="1" applyProtection="1">
      <alignment vertical="center"/>
      <protection/>
    </xf>
    <xf numFmtId="4" fontId="30" fillId="34" borderId="20" xfId="0" applyNumberFormat="1" applyFont="1" applyFill="1" applyBorder="1" applyAlignment="1" applyProtection="1">
      <alignment vertical="center"/>
      <protection/>
    </xf>
    <xf numFmtId="3" fontId="28" fillId="34" borderId="21" xfId="0" applyNumberFormat="1" applyFont="1" applyFill="1" applyBorder="1" applyAlignment="1" applyProtection="1">
      <alignment vertical="center"/>
      <protection/>
    </xf>
    <xf numFmtId="3" fontId="21" fillId="0" borderId="13" xfId="0" applyNumberFormat="1" applyFont="1" applyBorder="1" applyAlignment="1" applyProtection="1">
      <alignment/>
      <protection/>
    </xf>
    <xf numFmtId="3" fontId="21" fillId="0" borderId="14" xfId="0" applyNumberFormat="1" applyFont="1" applyBorder="1" applyAlignment="1" applyProtection="1">
      <alignment/>
      <protection/>
    </xf>
    <xf numFmtId="3" fontId="21" fillId="0" borderId="14" xfId="0" applyNumberFormat="1" applyFont="1" applyBorder="1" applyAlignment="1" applyProtection="1">
      <alignment horizontal="left" indent="1"/>
      <protection/>
    </xf>
    <xf numFmtId="3" fontId="21" fillId="0" borderId="15" xfId="0" applyNumberFormat="1" applyFont="1" applyBorder="1" applyAlignment="1" applyProtection="1">
      <alignment/>
      <protection/>
    </xf>
    <xf numFmtId="3" fontId="9" fillId="34" borderId="0" xfId="0" applyNumberFormat="1" applyFont="1" applyFill="1" applyBorder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170" fontId="9" fillId="34" borderId="0" xfId="51" applyNumberFormat="1" applyFont="1" applyFill="1" applyBorder="1" applyAlignment="1" applyProtection="1">
      <alignment/>
      <protection/>
    </xf>
    <xf numFmtId="3" fontId="9" fillId="34" borderId="0" xfId="0" applyNumberFormat="1" applyFont="1" applyFill="1" applyBorder="1" applyAlignment="1" applyProtection="1">
      <alignment horizontal="left" indent="1"/>
      <protection/>
    </xf>
    <xf numFmtId="4" fontId="9" fillId="34" borderId="0" xfId="0" applyNumberFormat="1" applyFont="1" applyFill="1" applyBorder="1" applyAlignment="1" applyProtection="1">
      <alignment horizontal="right"/>
      <protection/>
    </xf>
    <xf numFmtId="170" fontId="19" fillId="0" borderId="17" xfId="51" applyNumberFormat="1" applyFont="1" applyFill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 horizontal="left" indent="1"/>
      <protection/>
    </xf>
    <xf numFmtId="3" fontId="0" fillId="0" borderId="0" xfId="0" applyNumberFormat="1" applyFont="1" applyBorder="1" applyAlignment="1" applyProtection="1">
      <alignment horizontal="left" indent="1"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3" fontId="0" fillId="34" borderId="0" xfId="0" applyNumberFormat="1" applyFont="1" applyFill="1" applyBorder="1" applyAlignment="1" applyProtection="1">
      <alignment horizontal="left" indent="1"/>
      <protection/>
    </xf>
    <xf numFmtId="4" fontId="9" fillId="34" borderId="0" xfId="0" applyNumberFormat="1" applyFont="1" applyFill="1" applyBorder="1" applyAlignment="1" applyProtection="1">
      <alignment/>
      <protection/>
    </xf>
    <xf numFmtId="3" fontId="20" fillId="34" borderId="0" xfId="0" applyNumberFormat="1" applyFont="1" applyFill="1" applyBorder="1" applyAlignment="1" applyProtection="1">
      <alignment horizontal="left" indent="1"/>
      <protection/>
    </xf>
    <xf numFmtId="10" fontId="9" fillId="34" borderId="0" xfId="51" applyNumberFormat="1" applyFont="1" applyFill="1" applyBorder="1" applyAlignment="1" applyProtection="1">
      <alignment/>
      <protection/>
    </xf>
    <xf numFmtId="3" fontId="32" fillId="0" borderId="0" xfId="0" applyNumberFormat="1" applyFont="1" applyAlignment="1" applyProtection="1">
      <alignment vertical="center"/>
      <protection/>
    </xf>
    <xf numFmtId="3" fontId="32" fillId="34" borderId="19" xfId="0" applyNumberFormat="1" applyFont="1" applyFill="1" applyBorder="1" applyAlignment="1" applyProtection="1">
      <alignment vertical="center"/>
      <protection/>
    </xf>
    <xf numFmtId="3" fontId="34" fillId="34" borderId="20" xfId="0" applyNumberFormat="1" applyFont="1" applyFill="1" applyBorder="1" applyAlignment="1" applyProtection="1">
      <alignment vertical="center"/>
      <protection/>
    </xf>
    <xf numFmtId="4" fontId="34" fillId="34" borderId="20" xfId="0" applyNumberFormat="1" applyFont="1" applyFill="1" applyBorder="1" applyAlignment="1" applyProtection="1">
      <alignment vertical="center"/>
      <protection/>
    </xf>
    <xf numFmtId="3" fontId="35" fillId="34" borderId="21" xfId="0" applyNumberFormat="1" applyFont="1" applyFill="1" applyBorder="1" applyAlignment="1" applyProtection="1">
      <alignment vertical="center"/>
      <protection/>
    </xf>
    <xf numFmtId="3" fontId="14" fillId="34" borderId="13" xfId="0" applyNumberFormat="1" applyFont="1" applyFill="1" applyBorder="1" applyAlignment="1" applyProtection="1">
      <alignment/>
      <protection/>
    </xf>
    <xf numFmtId="3" fontId="14" fillId="34" borderId="14" xfId="0" applyNumberFormat="1" applyFont="1" applyFill="1" applyBorder="1" applyAlignment="1" applyProtection="1">
      <alignment/>
      <protection/>
    </xf>
    <xf numFmtId="3" fontId="14" fillId="34" borderId="15" xfId="0" applyNumberFormat="1" applyFont="1" applyFill="1" applyBorder="1" applyAlignment="1" applyProtection="1">
      <alignment/>
      <protection/>
    </xf>
    <xf numFmtId="3" fontId="32" fillId="0" borderId="0" xfId="0" applyNumberFormat="1" applyFont="1" applyAlignment="1" applyProtection="1">
      <alignment/>
      <protection/>
    </xf>
    <xf numFmtId="3" fontId="32" fillId="34" borderId="16" xfId="0" applyNumberFormat="1" applyFont="1" applyFill="1" applyBorder="1" applyAlignment="1" applyProtection="1">
      <alignment/>
      <protection/>
    </xf>
    <xf numFmtId="3" fontId="36" fillId="34" borderId="0" xfId="0" applyNumberFormat="1" applyFont="1" applyFill="1" applyBorder="1" applyAlignment="1" applyProtection="1">
      <alignment/>
      <protection/>
    </xf>
    <xf numFmtId="3" fontId="32" fillId="34" borderId="0" xfId="0" applyNumberFormat="1" applyFont="1" applyFill="1" applyBorder="1" applyAlignment="1" applyProtection="1">
      <alignment/>
      <protection/>
    </xf>
    <xf numFmtId="3" fontId="25" fillId="34" borderId="0" xfId="0" applyNumberFormat="1" applyFont="1" applyFill="1" applyBorder="1" applyAlignment="1" applyProtection="1">
      <alignment/>
      <protection locked="0"/>
    </xf>
    <xf numFmtId="3" fontId="9" fillId="34" borderId="0" xfId="0" applyNumberFormat="1" applyFont="1" applyFill="1" applyBorder="1" applyAlignment="1" applyProtection="1">
      <alignment horizontal="right" vertical="center"/>
      <protection/>
    </xf>
    <xf numFmtId="3" fontId="0" fillId="34" borderId="0" xfId="0" applyNumberFormat="1" applyFont="1" applyFill="1" applyBorder="1" applyAlignment="1" applyProtection="1">
      <alignment vertical="center"/>
      <protection/>
    </xf>
    <xf numFmtId="4" fontId="37" fillId="33" borderId="17" xfId="0" applyNumberFormat="1" applyFont="1" applyFill="1" applyBorder="1" applyAlignment="1" applyProtection="1">
      <alignment vertical="center"/>
      <protection locked="0"/>
    </xf>
    <xf numFmtId="0" fontId="11" fillId="34" borderId="18" xfId="0" applyFont="1" applyFill="1" applyBorder="1" applyAlignment="1" applyProtection="1">
      <alignment/>
      <protection/>
    </xf>
    <xf numFmtId="3" fontId="14" fillId="34" borderId="22" xfId="0" applyNumberFormat="1" applyFont="1" applyFill="1" applyBorder="1" applyAlignment="1" applyProtection="1">
      <alignment/>
      <protection/>
    </xf>
    <xf numFmtId="3" fontId="14" fillId="34" borderId="23" xfId="0" applyNumberFormat="1" applyFont="1" applyFill="1" applyBorder="1" applyAlignment="1" applyProtection="1">
      <alignment/>
      <protection/>
    </xf>
    <xf numFmtId="3" fontId="0" fillId="34" borderId="23" xfId="0" applyNumberFormat="1" applyFont="1" applyFill="1" applyBorder="1" applyAlignment="1" applyProtection="1">
      <alignment/>
      <protection/>
    </xf>
    <xf numFmtId="3" fontId="14" fillId="34" borderId="24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 vertical="center"/>
      <protection/>
    </xf>
    <xf numFmtId="3" fontId="0" fillId="34" borderId="19" xfId="0" applyNumberFormat="1" applyFont="1" applyFill="1" applyBorder="1" applyAlignment="1" applyProtection="1">
      <alignment vertical="center"/>
      <protection/>
    </xf>
    <xf numFmtId="3" fontId="0" fillId="34" borderId="20" xfId="0" applyNumberFormat="1" applyFont="1" applyFill="1" applyBorder="1" applyAlignment="1" applyProtection="1">
      <alignment vertical="center"/>
      <protection/>
    </xf>
    <xf numFmtId="3" fontId="1" fillId="34" borderId="20" xfId="0" applyNumberFormat="1" applyFont="1" applyFill="1" applyBorder="1" applyAlignment="1" applyProtection="1">
      <alignment vertical="center"/>
      <protection/>
    </xf>
    <xf numFmtId="3" fontId="9" fillId="34" borderId="20" xfId="0" applyNumberFormat="1" applyFont="1" applyFill="1" applyBorder="1" applyAlignment="1" applyProtection="1">
      <alignment horizontal="right" vertical="center"/>
      <protection/>
    </xf>
    <xf numFmtId="3" fontId="9" fillId="34" borderId="0" xfId="0" applyNumberFormat="1" applyFont="1" applyFill="1" applyBorder="1" applyAlignment="1" applyProtection="1">
      <alignment vertical="center"/>
      <protection/>
    </xf>
    <xf numFmtId="4" fontId="1" fillId="34" borderId="20" xfId="0" applyNumberFormat="1" applyFont="1" applyFill="1" applyBorder="1" applyAlignment="1" applyProtection="1">
      <alignment vertical="center"/>
      <protection/>
    </xf>
    <xf numFmtId="3" fontId="0" fillId="34" borderId="21" xfId="0" applyNumberFormat="1" applyFont="1" applyFill="1" applyBorder="1" applyAlignment="1" applyProtection="1">
      <alignment vertical="center"/>
      <protection/>
    </xf>
    <xf numFmtId="3" fontId="0" fillId="34" borderId="13" xfId="0" applyNumberFormat="1" applyFont="1" applyFill="1" applyBorder="1" applyAlignment="1" applyProtection="1">
      <alignment/>
      <protection/>
    </xf>
    <xf numFmtId="3" fontId="0" fillId="34" borderId="14" xfId="0" applyNumberFormat="1" applyFont="1" applyFill="1" applyBorder="1" applyAlignment="1" applyProtection="1">
      <alignment/>
      <protection/>
    </xf>
    <xf numFmtId="3" fontId="9" fillId="34" borderId="14" xfId="0" applyNumberFormat="1" applyFont="1" applyFill="1" applyBorder="1" applyAlignment="1" applyProtection="1">
      <alignment horizontal="right"/>
      <protection/>
    </xf>
    <xf numFmtId="3" fontId="0" fillId="34" borderId="15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 quotePrefix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4" fontId="11" fillId="34" borderId="0" xfId="51" applyNumberFormat="1" applyFont="1" applyFill="1" applyBorder="1" applyAlignment="1" applyProtection="1">
      <alignment horizontal="right"/>
      <protection/>
    </xf>
    <xf numFmtId="0" fontId="10" fillId="34" borderId="0" xfId="0" applyFont="1" applyFill="1" applyBorder="1" applyAlignment="1" applyProtection="1">
      <alignment horizontal="left"/>
      <protection/>
    </xf>
    <xf numFmtId="0" fontId="11" fillId="34" borderId="22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/>
      <protection/>
    </xf>
    <xf numFmtId="0" fontId="11" fillId="34" borderId="23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/>
      <protection/>
    </xf>
    <xf numFmtId="170" fontId="11" fillId="34" borderId="23" xfId="51" applyNumberFormat="1" applyFont="1" applyFill="1" applyBorder="1" applyAlignment="1" applyProtection="1">
      <alignment horizontal="right"/>
      <protection/>
    </xf>
    <xf numFmtId="0" fontId="11" fillId="34" borderId="24" xfId="0" applyFont="1" applyFill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left"/>
      <protection/>
    </xf>
    <xf numFmtId="3" fontId="9" fillId="0" borderId="22" xfId="0" applyNumberFormat="1" applyFont="1" applyBorder="1" applyAlignment="1" applyProtection="1">
      <alignment/>
      <protection/>
    </xf>
    <xf numFmtId="3" fontId="12" fillId="0" borderId="23" xfId="0" applyNumberFormat="1" applyFont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 horizontal="left"/>
      <protection/>
    </xf>
    <xf numFmtId="3" fontId="9" fillId="0" borderId="24" xfId="0" applyNumberFormat="1" applyFont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0" borderId="16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 horizontal="left"/>
      <protection/>
    </xf>
    <xf numFmtId="3" fontId="10" fillId="34" borderId="0" xfId="0" applyNumberFormat="1" applyFont="1" applyFill="1" applyBorder="1" applyAlignment="1" applyProtection="1">
      <alignment horizontal="left"/>
      <protection/>
    </xf>
    <xf numFmtId="3" fontId="10" fillId="34" borderId="0" xfId="0" applyNumberFormat="1" applyFont="1" applyFill="1" applyBorder="1" applyAlignment="1" applyProtection="1">
      <alignment/>
      <protection/>
    </xf>
    <xf numFmtId="3" fontId="10" fillId="34" borderId="0" xfId="0" applyNumberFormat="1" applyFont="1" applyFill="1" applyAlignment="1" applyProtection="1">
      <alignment/>
      <protection/>
    </xf>
    <xf numFmtId="3" fontId="11" fillId="0" borderId="18" xfId="0" applyNumberFormat="1" applyFont="1" applyBorder="1" applyAlignment="1" applyProtection="1">
      <alignment/>
      <protection/>
    </xf>
    <xf numFmtId="177" fontId="11" fillId="0" borderId="25" xfId="0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Border="1" applyAlignment="1" applyProtection="1">
      <alignment/>
      <protection/>
    </xf>
    <xf numFmtId="177" fontId="38" fillId="33" borderId="26" xfId="0" applyNumberFormat="1" applyFont="1" applyFill="1" applyBorder="1" applyAlignment="1" applyProtection="1">
      <alignment horizontal="right"/>
      <protection locked="0"/>
    </xf>
    <xf numFmtId="170" fontId="10" fillId="0" borderId="25" xfId="51" applyNumberFormat="1" applyFont="1" applyBorder="1" applyAlignment="1" applyProtection="1">
      <alignment/>
      <protection/>
    </xf>
    <xf numFmtId="0" fontId="8" fillId="16" borderId="0" xfId="0" applyFont="1" applyFill="1" applyAlignment="1">
      <alignment horizontal="left"/>
    </xf>
    <xf numFmtId="0" fontId="8" fillId="16" borderId="0" xfId="0" applyFont="1" applyFill="1" applyAlignment="1">
      <alignment horizontal="centerContinuous"/>
    </xf>
    <xf numFmtId="0" fontId="8" fillId="16" borderId="0" xfId="0" applyFont="1" applyFill="1" applyAlignment="1" quotePrefix="1">
      <alignment horizontal="left"/>
    </xf>
    <xf numFmtId="176" fontId="10" fillId="33" borderId="10" xfId="0" applyNumberFormat="1" applyFont="1" applyFill="1" applyBorder="1" applyAlignment="1" applyProtection="1">
      <alignment horizontal="center"/>
      <protection locked="0"/>
    </xf>
    <xf numFmtId="176" fontId="11" fillId="0" borderId="11" xfId="0" applyNumberFormat="1" applyFont="1" applyBorder="1" applyAlignment="1">
      <alignment horizontal="center"/>
    </xf>
    <xf numFmtId="170" fontId="11" fillId="34" borderId="0" xfId="51" applyNumberFormat="1" applyFont="1" applyFill="1" applyBorder="1" applyAlignment="1" applyProtection="1">
      <alignment horizontal="right"/>
      <protection/>
    </xf>
    <xf numFmtId="4" fontId="33" fillId="34" borderId="20" xfId="0" applyNumberFormat="1" applyFont="1" applyFill="1" applyBorder="1" applyAlignment="1" applyProtection="1">
      <alignment horizontal="right" vertical="center"/>
      <protection/>
    </xf>
    <xf numFmtId="0" fontId="33" fillId="0" borderId="20" xfId="0" applyFont="1" applyBorder="1" applyAlignment="1">
      <alignment horizontal="right" vertical="center"/>
    </xf>
    <xf numFmtId="3" fontId="1" fillId="33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34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4" fontId="9" fillId="34" borderId="20" xfId="0" applyNumberFormat="1" applyFont="1" applyFill="1" applyBorder="1" applyAlignment="1" applyProtection="1">
      <alignment vertical="center"/>
      <protection/>
    </xf>
    <xf numFmtId="0" fontId="9" fillId="0" borderId="20" xfId="0" applyFont="1" applyBorder="1" applyAlignment="1">
      <alignment vertical="center"/>
    </xf>
    <xf numFmtId="4" fontId="9" fillId="34" borderId="0" xfId="51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170" fontId="39" fillId="33" borderId="19" xfId="51" applyNumberFormat="1" applyFont="1" applyFill="1" applyBorder="1" applyAlignment="1" applyProtection="1">
      <alignment horizontal="right"/>
      <protection locked="0"/>
    </xf>
    <xf numFmtId="170" fontId="10" fillId="0" borderId="21" xfId="51" applyNumberFormat="1" applyFont="1" applyBorder="1" applyAlignment="1">
      <alignment/>
    </xf>
    <xf numFmtId="177" fontId="11" fillId="0" borderId="27" xfId="51" applyNumberFormat="1" applyFont="1" applyFill="1" applyBorder="1" applyAlignment="1" applyProtection="1">
      <alignment horizontal="right"/>
      <protection locked="0"/>
    </xf>
    <xf numFmtId="177" fontId="11" fillId="0" borderId="28" xfId="51" applyNumberFormat="1" applyFont="1" applyFill="1" applyBorder="1" applyAlignment="1">
      <alignment/>
    </xf>
    <xf numFmtId="170" fontId="10" fillId="34" borderId="0" xfId="51" applyNumberFormat="1" applyFont="1" applyFill="1" applyBorder="1" applyAlignment="1" applyProtection="1">
      <alignment horizontal="right"/>
      <protection/>
    </xf>
    <xf numFmtId="177" fontId="38" fillId="33" borderId="19" xfId="0" applyNumberFormat="1" applyFont="1" applyFill="1" applyBorder="1" applyAlignment="1" applyProtection="1">
      <alignment horizontal="right"/>
      <protection locked="0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170" fontId="10" fillId="0" borderId="27" xfId="51" applyNumberFormat="1" applyFont="1" applyBorder="1" applyAlignment="1" applyProtection="1">
      <alignment/>
      <protection/>
    </xf>
    <xf numFmtId="0" fontId="10" fillId="0" borderId="29" xfId="0" applyFont="1" applyBorder="1" applyAlignment="1">
      <alignment/>
    </xf>
    <xf numFmtId="0" fontId="10" fillId="0" borderId="28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_KYN02-FF-NewKalk-010510.xls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controllerspielwiese.de/" TargetMode="External" /><Relationship Id="rId3" Type="http://schemas.openxmlformats.org/officeDocument/2006/relationships/hyperlink" Target="https://www.controllerspielwiese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1</xdr:row>
      <xdr:rowOff>28575</xdr:rowOff>
    </xdr:from>
    <xdr:to>
      <xdr:col>17</xdr:col>
      <xdr:colOff>95250</xdr:colOff>
      <xdr:row>2</xdr:row>
      <xdr:rowOff>180975</xdr:rowOff>
    </xdr:to>
    <xdr:pic>
      <xdr:nvPicPr>
        <xdr:cNvPr id="1" name="Grafik 2" descr="cs_logo_pkt_text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85725"/>
          <a:ext cx="1943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88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0.8515625" defaultRowHeight="12.75"/>
  <cols>
    <col min="1" max="1" width="0.85546875" style="2" customWidth="1"/>
    <col min="2" max="2" width="1.8515625" style="2" customWidth="1"/>
    <col min="3" max="3" width="4.28125" style="2" customWidth="1"/>
    <col min="4" max="4" width="16.8515625" style="2" customWidth="1"/>
    <col min="5" max="5" width="3.28125" style="2" customWidth="1"/>
    <col min="6" max="6" width="2.28125" style="2" customWidth="1"/>
    <col min="7" max="7" width="3.28125" style="2" customWidth="1"/>
    <col min="8" max="8" width="5.8515625" style="2" customWidth="1"/>
    <col min="9" max="9" width="3.28125" style="2" customWidth="1"/>
    <col min="10" max="10" width="3.140625" style="2" customWidth="1"/>
    <col min="11" max="11" width="3.28125" style="2" customWidth="1"/>
    <col min="12" max="12" width="7.7109375" style="2" bestFit="1" customWidth="1"/>
    <col min="13" max="13" width="2.28125" style="2" customWidth="1"/>
    <col min="14" max="14" width="7.140625" style="2" customWidth="1"/>
    <col min="15" max="15" width="4.00390625" style="2" customWidth="1"/>
    <col min="16" max="16" width="5.8515625" style="2" customWidth="1"/>
    <col min="17" max="17" width="9.7109375" style="2" bestFit="1" customWidth="1"/>
    <col min="18" max="18" width="2.00390625" style="2" customWidth="1"/>
    <col min="19" max="19" width="1.1484375" style="2" customWidth="1"/>
    <col min="20" max="20" width="2.00390625" style="2" customWidth="1"/>
    <col min="21" max="16384" width="10.8515625" style="2" customWidth="1"/>
  </cols>
  <sheetData>
    <row r="1" s="1" customFormat="1" ht="4.5" customHeight="1"/>
    <row r="2" spans="2:18" s="1" customFormat="1" ht="16.5" customHeight="1">
      <c r="B2" s="192" t="s">
        <v>58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3"/>
      <c r="R2" s="192"/>
    </row>
    <row r="3" spans="2:18" s="1" customFormat="1" ht="16.5" customHeight="1">
      <c r="B3" s="194" t="s">
        <v>59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  <c r="R3" s="194"/>
    </row>
    <row r="4" spans="4:18" ht="15.75">
      <c r="D4" s="3"/>
      <c r="E4" s="4"/>
      <c r="F4" s="4"/>
      <c r="G4" s="4"/>
      <c r="H4" s="4"/>
      <c r="I4" s="4"/>
      <c r="J4" s="3"/>
      <c r="K4" s="4"/>
      <c r="L4" s="4"/>
      <c r="M4" s="4"/>
      <c r="N4" s="4"/>
      <c r="O4" s="4"/>
      <c r="P4" s="5" t="s">
        <v>0</v>
      </c>
      <c r="Q4" s="195">
        <v>71358</v>
      </c>
      <c r="R4" s="196"/>
    </row>
    <row r="5" spans="2:18" s="6" customFormat="1" ht="11.25">
      <c r="B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5:18" s="1" customFormat="1" ht="6" customHeight="1"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2.75">
      <c r="B7" s="9"/>
      <c r="C7" s="10" t="s">
        <v>2</v>
      </c>
      <c r="D7" s="11" t="s">
        <v>3</v>
      </c>
      <c r="E7" s="12"/>
      <c r="G7" s="13" t="s">
        <v>4</v>
      </c>
      <c r="H7" s="11" t="s">
        <v>5</v>
      </c>
      <c r="I7" s="14"/>
      <c r="J7" s="14"/>
      <c r="K7" s="14"/>
      <c r="L7" s="14"/>
      <c r="M7" s="12"/>
      <c r="O7" s="13" t="s">
        <v>6</v>
      </c>
      <c r="P7" s="200">
        <v>212000078</v>
      </c>
      <c r="Q7" s="201"/>
      <c r="R7" s="202"/>
    </row>
    <row r="8" spans="5:18" s="6" customFormat="1" ht="7.5" customHeight="1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2:18" s="15" customFormat="1" ht="3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</row>
    <row r="10" spans="2:18" ht="12.75">
      <c r="B10" s="19"/>
      <c r="C10" s="20" t="s">
        <v>7</v>
      </c>
      <c r="D10" s="9"/>
      <c r="E10" s="9"/>
      <c r="F10" s="9"/>
      <c r="H10" s="9"/>
      <c r="I10" s="21"/>
      <c r="L10" s="9"/>
      <c r="M10" s="9"/>
      <c r="O10" s="22" t="s">
        <v>8</v>
      </c>
      <c r="P10" s="9"/>
      <c r="Q10" s="23">
        <v>80.21</v>
      </c>
      <c r="R10" s="24"/>
    </row>
    <row r="11" spans="2:18" ht="12.75">
      <c r="B11" s="19"/>
      <c r="C11" s="20" t="s">
        <v>9</v>
      </c>
      <c r="D11" s="9"/>
      <c r="E11" s="9"/>
      <c r="F11" s="25"/>
      <c r="G11" s="26" t="s">
        <v>10</v>
      </c>
      <c r="H11" s="27"/>
      <c r="I11" s="28"/>
      <c r="J11" s="27"/>
      <c r="K11" s="28"/>
      <c r="L11" s="28"/>
      <c r="M11" s="28"/>
      <c r="N11" s="29"/>
      <c r="O11" s="22" t="s">
        <v>11</v>
      </c>
      <c r="P11" s="9"/>
      <c r="Q11" s="23">
        <v>0</v>
      </c>
      <c r="R11" s="24"/>
    </row>
    <row r="12" spans="2:18" s="15" customFormat="1" ht="3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2:18" ht="12.75">
      <c r="B13" s="19"/>
      <c r="C13" s="33" t="s">
        <v>7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 t="s">
        <v>12</v>
      </c>
      <c r="O13" s="34"/>
      <c r="P13" s="34"/>
      <c r="Q13" s="35">
        <f>Q10+Q11</f>
        <v>80.21</v>
      </c>
      <c r="R13" s="24"/>
    </row>
    <row r="14" spans="2:18" s="6" customFormat="1" ht="3" customHeight="1">
      <c r="B14" s="36"/>
      <c r="C14" s="37"/>
      <c r="D14" s="38"/>
      <c r="E14" s="37"/>
      <c r="F14" s="39"/>
      <c r="G14" s="37"/>
      <c r="H14" s="39"/>
      <c r="I14" s="37"/>
      <c r="J14" s="39"/>
      <c r="K14" s="39"/>
      <c r="L14" s="39"/>
      <c r="M14" s="37"/>
      <c r="N14" s="40"/>
      <c r="O14" s="37"/>
      <c r="P14" s="39"/>
      <c r="Q14" s="41"/>
      <c r="R14" s="42"/>
    </row>
    <row r="15" spans="2:21" ht="12.75">
      <c r="B15" s="19"/>
      <c r="C15" s="33" t="s">
        <v>13</v>
      </c>
      <c r="D15" s="34"/>
      <c r="E15" s="34"/>
      <c r="F15" s="34"/>
      <c r="G15" s="34"/>
      <c r="H15" s="34"/>
      <c r="I15" s="34"/>
      <c r="J15" s="34"/>
      <c r="K15" s="34"/>
      <c r="L15" s="43">
        <v>0.069</v>
      </c>
      <c r="M15" s="34"/>
      <c r="N15" s="44"/>
      <c r="O15" s="45"/>
      <c r="P15" s="34"/>
      <c r="Q15" s="46">
        <f>L15*Q13</f>
        <v>5.53449</v>
      </c>
      <c r="R15" s="24"/>
      <c r="U15" s="47"/>
    </row>
    <row r="16" spans="2:18" s="48" customFormat="1" ht="3" customHeight="1">
      <c r="B16" s="49"/>
      <c r="F16" s="50"/>
      <c r="H16" s="50"/>
      <c r="J16" s="50"/>
      <c r="L16" s="50"/>
      <c r="N16" s="50"/>
      <c r="O16" s="51"/>
      <c r="P16" s="50"/>
      <c r="Q16" s="52"/>
      <c r="R16" s="53"/>
    </row>
    <row r="17" spans="2:18" ht="12.75">
      <c r="B17" s="19"/>
      <c r="C17" s="33" t="s">
        <v>14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4"/>
      <c r="O17" s="45" t="s">
        <v>8</v>
      </c>
      <c r="P17" s="34"/>
      <c r="Q17" s="23">
        <v>1</v>
      </c>
      <c r="R17" s="24"/>
    </row>
    <row r="18" spans="2:18" s="31" customFormat="1" ht="3" customHeight="1">
      <c r="B18" s="30"/>
      <c r="F18" s="54"/>
      <c r="H18" s="54"/>
      <c r="J18" s="54"/>
      <c r="L18" s="54"/>
      <c r="N18" s="54"/>
      <c r="O18" s="55"/>
      <c r="P18" s="54"/>
      <c r="Q18" s="56"/>
      <c r="R18" s="32"/>
    </row>
    <row r="19" spans="2:18" ht="12.75">
      <c r="B19" s="19"/>
      <c r="C19" s="20" t="s">
        <v>15</v>
      </c>
      <c r="D19" s="9"/>
      <c r="E19" s="9"/>
      <c r="F19" s="9"/>
      <c r="H19" s="9"/>
      <c r="I19" s="21"/>
      <c r="L19" s="9"/>
      <c r="M19" s="9"/>
      <c r="O19" s="22" t="s">
        <v>8</v>
      </c>
      <c r="P19" s="9"/>
      <c r="Q19" s="23">
        <v>36.8</v>
      </c>
      <c r="R19" s="24"/>
    </row>
    <row r="20" spans="2:18" ht="12.75">
      <c r="B20" s="19"/>
      <c r="C20" s="20" t="s">
        <v>9</v>
      </c>
      <c r="D20" s="9"/>
      <c r="E20" s="9"/>
      <c r="F20" s="25"/>
      <c r="G20" s="26" t="s">
        <v>10</v>
      </c>
      <c r="H20" s="27"/>
      <c r="I20" s="28"/>
      <c r="J20" s="27"/>
      <c r="K20" s="28"/>
      <c r="L20" s="28"/>
      <c r="M20" s="28"/>
      <c r="N20" s="29"/>
      <c r="O20" s="22" t="s">
        <v>11</v>
      </c>
      <c r="P20" s="9"/>
      <c r="Q20" s="23">
        <v>0</v>
      </c>
      <c r="R20" s="24"/>
    </row>
    <row r="21" spans="2:18" s="31" customFormat="1" ht="3" customHeight="1">
      <c r="B21" s="30"/>
      <c r="F21" s="54"/>
      <c r="H21" s="54"/>
      <c r="J21" s="54"/>
      <c r="L21" s="54"/>
      <c r="N21" s="54"/>
      <c r="O21" s="55"/>
      <c r="P21" s="54"/>
      <c r="Q21" s="56"/>
      <c r="R21" s="32"/>
    </row>
    <row r="22" spans="2:18" ht="12.75">
      <c r="B22" s="19"/>
      <c r="C22" s="33" t="s">
        <v>15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44"/>
      <c r="O22" s="45"/>
      <c r="P22" s="34"/>
      <c r="Q22" s="35">
        <f>Q19+Q20</f>
        <v>36.8</v>
      </c>
      <c r="R22" s="24"/>
    </row>
    <row r="23" spans="2:18" s="57" customFormat="1" ht="6" customHeight="1">
      <c r="B23" s="49"/>
      <c r="C23" s="48"/>
      <c r="D23" s="48"/>
      <c r="E23" s="48"/>
      <c r="F23" s="50"/>
      <c r="G23" s="48"/>
      <c r="H23" s="50"/>
      <c r="I23" s="48"/>
      <c r="J23" s="50"/>
      <c r="K23" s="48"/>
      <c r="L23" s="50"/>
      <c r="M23" s="48"/>
      <c r="N23" s="50"/>
      <c r="O23" s="50"/>
      <c r="P23" s="50"/>
      <c r="Q23" s="58"/>
      <c r="R23" s="53"/>
    </row>
    <row r="24" spans="2:18" s="59" customFormat="1" ht="19.5" customHeight="1">
      <c r="B24" s="60"/>
      <c r="C24" s="61" t="s">
        <v>16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1"/>
      <c r="P24" s="61"/>
      <c r="Q24" s="63">
        <f>Q13+Q15+Q17+Q22</f>
        <v>123.54449</v>
      </c>
      <c r="R24" s="64"/>
    </row>
    <row r="25" spans="2:18" s="31" customFormat="1" ht="3" customHeight="1">
      <c r="B25" s="30"/>
      <c r="F25" s="54"/>
      <c r="H25" s="54"/>
      <c r="J25" s="54"/>
      <c r="L25" s="54"/>
      <c r="N25" s="54"/>
      <c r="O25" s="54"/>
      <c r="P25" s="54"/>
      <c r="Q25" s="56"/>
      <c r="R25" s="32"/>
    </row>
    <row r="26" spans="2:18" ht="12.75">
      <c r="B26" s="19"/>
      <c r="C26" s="33" t="s">
        <v>17</v>
      </c>
      <c r="D26" s="34"/>
      <c r="E26" s="34"/>
      <c r="F26" s="34"/>
      <c r="G26" s="34"/>
      <c r="H26" s="34"/>
      <c r="I26" s="34"/>
      <c r="J26" s="34"/>
      <c r="K26" s="34"/>
      <c r="L26" s="43">
        <v>0.1458</v>
      </c>
      <c r="M26" s="34"/>
      <c r="N26" s="44"/>
      <c r="O26" s="45"/>
      <c r="P26" s="34"/>
      <c r="Q26" s="46">
        <f>L26*Q24</f>
        <v>18.012786642000002</v>
      </c>
      <c r="R26" s="24"/>
    </row>
    <row r="27" spans="2:18" s="57" customFormat="1" ht="3" customHeight="1">
      <c r="B27" s="49"/>
      <c r="C27" s="48"/>
      <c r="D27" s="48"/>
      <c r="E27" s="48"/>
      <c r="F27" s="50"/>
      <c r="G27" s="48"/>
      <c r="H27" s="50"/>
      <c r="I27" s="48"/>
      <c r="J27" s="50"/>
      <c r="K27" s="48"/>
      <c r="L27" s="48"/>
      <c r="M27" s="48"/>
      <c r="N27" s="50"/>
      <c r="O27" s="50"/>
      <c r="P27" s="50"/>
      <c r="Q27" s="48"/>
      <c r="R27" s="53"/>
    </row>
    <row r="28" spans="2:18" ht="12.75">
      <c r="B28" s="19"/>
      <c r="C28" s="20" t="s">
        <v>18</v>
      </c>
      <c r="D28" s="9"/>
      <c r="E28" s="9"/>
      <c r="F28" s="25"/>
      <c r="H28" s="9"/>
      <c r="I28" s="9"/>
      <c r="L28" s="9"/>
      <c r="M28" s="9"/>
      <c r="N28" s="65"/>
      <c r="O28" s="22" t="s">
        <v>11</v>
      </c>
      <c r="P28" s="9"/>
      <c r="Q28" s="23">
        <v>0.6</v>
      </c>
      <c r="R28" s="24"/>
    </row>
    <row r="29" spans="2:18" s="57" customFormat="1" ht="3" customHeight="1">
      <c r="B29" s="49"/>
      <c r="C29" s="48"/>
      <c r="D29" s="48"/>
      <c r="E29" s="48"/>
      <c r="F29" s="50"/>
      <c r="G29" s="48"/>
      <c r="H29" s="50"/>
      <c r="I29" s="48"/>
      <c r="J29" s="50"/>
      <c r="K29" s="48"/>
      <c r="L29" s="50"/>
      <c r="M29" s="48"/>
      <c r="N29" s="50"/>
      <c r="O29" s="50"/>
      <c r="P29" s="50"/>
      <c r="Q29" s="48"/>
      <c r="R29" s="53"/>
    </row>
    <row r="30" spans="2:18" s="59" customFormat="1" ht="19.5" customHeight="1">
      <c r="B30" s="60"/>
      <c r="C30" s="61" t="s">
        <v>19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3">
        <f>Q24+Q26+Q28</f>
        <v>142.157276642</v>
      </c>
      <c r="R30" s="64"/>
    </row>
    <row r="31" spans="2:18" s="57" customFormat="1" ht="3" customHeight="1">
      <c r="B31" s="49"/>
      <c r="C31" s="48"/>
      <c r="D31" s="48"/>
      <c r="E31" s="48"/>
      <c r="F31" s="50"/>
      <c r="G31" s="48"/>
      <c r="H31" s="50"/>
      <c r="I31" s="48"/>
      <c r="J31" s="50"/>
      <c r="K31" s="48"/>
      <c r="L31" s="50"/>
      <c r="M31" s="48"/>
      <c r="N31" s="50"/>
      <c r="O31" s="50"/>
      <c r="P31" s="50"/>
      <c r="Q31" s="48"/>
      <c r="R31" s="53"/>
    </row>
    <row r="32" spans="2:18" ht="12.75">
      <c r="B32" s="19"/>
      <c r="C32" s="33" t="s">
        <v>20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4"/>
      <c r="O32" s="45" t="s">
        <v>11</v>
      </c>
      <c r="P32" s="34"/>
      <c r="Q32" s="23">
        <v>3</v>
      </c>
      <c r="R32" s="24"/>
    </row>
    <row r="33" spans="2:18" s="57" customFormat="1" ht="3" customHeight="1">
      <c r="B33" s="49"/>
      <c r="C33" s="48"/>
      <c r="D33" s="48"/>
      <c r="E33" s="48"/>
      <c r="F33" s="50"/>
      <c r="G33" s="48"/>
      <c r="H33" s="50"/>
      <c r="I33" s="48"/>
      <c r="J33" s="50"/>
      <c r="K33" s="48"/>
      <c r="L33" s="50"/>
      <c r="M33" s="48"/>
      <c r="N33" s="50"/>
      <c r="O33" s="50"/>
      <c r="P33" s="50"/>
      <c r="Q33" s="48"/>
      <c r="R33" s="53"/>
    </row>
    <row r="34" spans="2:18" s="9" customFormat="1" ht="12.75">
      <c r="B34" s="19"/>
      <c r="C34" s="33" t="s">
        <v>21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4"/>
      <c r="O34" s="45" t="s">
        <v>11</v>
      </c>
      <c r="P34" s="66" t="b">
        <v>0</v>
      </c>
      <c r="Q34" s="46">
        <f>IF(P34=TRUE,1*21.55/60,0)</f>
        <v>0</v>
      </c>
      <c r="R34" s="24"/>
    </row>
    <row r="35" spans="2:18" s="57" customFormat="1" ht="3" customHeight="1">
      <c r="B35" s="67"/>
      <c r="C35" s="68"/>
      <c r="D35" s="68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9"/>
      <c r="P35" s="69"/>
      <c r="Q35" s="68"/>
      <c r="R35" s="70"/>
    </row>
    <row r="36" spans="2:18" s="59" customFormat="1" ht="19.5" customHeight="1">
      <c r="B36" s="60"/>
      <c r="C36" s="61" t="s">
        <v>22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3">
        <f>Q30+Q32+Q34</f>
        <v>145.157276642</v>
      </c>
      <c r="R36" s="64"/>
    </row>
    <row r="37" spans="2:18" s="71" customFormat="1" ht="6" customHeight="1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  <c r="R37" s="72"/>
    </row>
    <row r="38" spans="2:18" s="6" customFormat="1" ht="11.25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7" t="s">
        <v>23</v>
      </c>
      <c r="M38" s="76"/>
      <c r="N38" s="78" t="s">
        <v>24</v>
      </c>
      <c r="O38" s="79"/>
      <c r="P38" s="76"/>
      <c r="Q38" s="76"/>
      <c r="R38" s="80"/>
    </row>
    <row r="39" spans="2:18" s="81" customFormat="1" ht="12.75">
      <c r="B39" s="82"/>
      <c r="C39" s="20" t="s">
        <v>25</v>
      </c>
      <c r="D39" s="20"/>
      <c r="E39" s="20"/>
      <c r="F39" s="20"/>
      <c r="I39" s="20"/>
      <c r="L39" s="83">
        <v>0.0358</v>
      </c>
      <c r="M39" s="84"/>
      <c r="N39" s="85">
        <v>0.0358</v>
      </c>
      <c r="O39" s="86" t="s">
        <v>26</v>
      </c>
      <c r="P39" s="20"/>
      <c r="Q39" s="87">
        <f aca="true" t="shared" si="0" ref="Q39:Q45">N39*Q$50</f>
        <v>5.71560768124021</v>
      </c>
      <c r="R39" s="88"/>
    </row>
    <row r="40" spans="2:18" s="81" customFormat="1" ht="12.75">
      <c r="B40" s="82"/>
      <c r="C40" s="20" t="s">
        <v>27</v>
      </c>
      <c r="D40" s="20"/>
      <c r="E40" s="20"/>
      <c r="F40" s="20"/>
      <c r="I40" s="20"/>
      <c r="L40" s="83">
        <v>0</v>
      </c>
      <c r="M40" s="84"/>
      <c r="N40" s="85">
        <v>0</v>
      </c>
      <c r="O40" s="89"/>
      <c r="P40" s="20"/>
      <c r="Q40" s="87">
        <f t="shared" si="0"/>
        <v>0</v>
      </c>
      <c r="R40" s="88"/>
    </row>
    <row r="41" spans="2:18" s="81" customFormat="1" ht="12.75">
      <c r="B41" s="82"/>
      <c r="C41" s="20" t="s">
        <v>28</v>
      </c>
      <c r="D41" s="20"/>
      <c r="E41" s="20"/>
      <c r="F41" s="20"/>
      <c r="I41" s="20"/>
      <c r="L41" s="83">
        <v>0.02</v>
      </c>
      <c r="M41" s="84"/>
      <c r="N41" s="85">
        <v>0.02</v>
      </c>
      <c r="O41" s="89"/>
      <c r="P41" s="20"/>
      <c r="Q41" s="87">
        <f t="shared" si="0"/>
        <v>3.1930769168939723</v>
      </c>
      <c r="R41" s="88"/>
    </row>
    <row r="42" spans="2:18" s="81" customFormat="1" ht="12.75">
      <c r="B42" s="82"/>
      <c r="C42" s="20" t="s">
        <v>29</v>
      </c>
      <c r="D42" s="20"/>
      <c r="E42" s="20"/>
      <c r="F42" s="20"/>
      <c r="I42" s="20"/>
      <c r="L42" s="83">
        <v>0.01</v>
      </c>
      <c r="M42" s="84"/>
      <c r="N42" s="85">
        <v>0.01</v>
      </c>
      <c r="O42" s="89"/>
      <c r="P42" s="20"/>
      <c r="Q42" s="87">
        <f t="shared" si="0"/>
        <v>1.5965384584469862</v>
      </c>
      <c r="R42" s="88"/>
    </row>
    <row r="43" spans="2:18" s="81" customFormat="1" ht="12.75">
      <c r="B43" s="82"/>
      <c r="C43" s="20" t="s">
        <v>30</v>
      </c>
      <c r="D43" s="20"/>
      <c r="E43" s="20"/>
      <c r="F43" s="20"/>
      <c r="I43" s="20"/>
      <c r="L43" s="83">
        <v>0.048</v>
      </c>
      <c r="M43" s="84"/>
      <c r="N43" s="85">
        <v>0.025</v>
      </c>
      <c r="O43" s="89"/>
      <c r="P43" s="20"/>
      <c r="Q43" s="87">
        <f t="shared" si="0"/>
        <v>3.9913461461174657</v>
      </c>
      <c r="R43" s="88"/>
    </row>
    <row r="44" spans="2:18" s="81" customFormat="1" ht="10.5" customHeight="1">
      <c r="B44" s="82"/>
      <c r="C44" s="20" t="s">
        <v>31</v>
      </c>
      <c r="D44" s="20"/>
      <c r="E44" s="20"/>
      <c r="F44" s="20"/>
      <c r="I44" s="20"/>
      <c r="L44" s="83">
        <f>N44</f>
        <v>0</v>
      </c>
      <c r="M44" s="84"/>
      <c r="N44" s="85">
        <v>0</v>
      </c>
      <c r="O44" s="89"/>
      <c r="P44" s="20"/>
      <c r="Q44" s="87">
        <f t="shared" si="0"/>
        <v>0</v>
      </c>
      <c r="R44" s="88"/>
    </row>
    <row r="45" spans="2:18" s="81" customFormat="1" ht="12.75">
      <c r="B45" s="82"/>
      <c r="C45" s="20" t="s">
        <v>32</v>
      </c>
      <c r="D45" s="20"/>
      <c r="E45" s="20"/>
      <c r="F45" s="20"/>
      <c r="I45" s="20"/>
      <c r="L45" s="83">
        <f>N45</f>
        <v>0</v>
      </c>
      <c r="M45" s="84"/>
      <c r="N45" s="85">
        <v>0</v>
      </c>
      <c r="O45" s="89"/>
      <c r="P45" s="20"/>
      <c r="Q45" s="87">
        <f t="shared" si="0"/>
        <v>0</v>
      </c>
      <c r="R45" s="88"/>
    </row>
    <row r="46" spans="2:18" s="57" customFormat="1" ht="3.75" customHeight="1">
      <c r="B46" s="49"/>
      <c r="C46" s="48"/>
      <c r="D46" s="48"/>
      <c r="E46" s="48"/>
      <c r="F46" s="48"/>
      <c r="G46" s="48"/>
      <c r="I46" s="48"/>
      <c r="L46" s="90"/>
      <c r="M46" s="91"/>
      <c r="N46" s="91"/>
      <c r="O46" s="92"/>
      <c r="P46" s="48"/>
      <c r="Q46" s="48"/>
      <c r="R46" s="53"/>
    </row>
    <row r="47" spans="2:18" ht="15">
      <c r="B47" s="19"/>
      <c r="C47" s="93" t="s">
        <v>33</v>
      </c>
      <c r="D47" s="34"/>
      <c r="E47" s="34"/>
      <c r="F47" s="34"/>
      <c r="G47" s="34"/>
      <c r="H47" s="34"/>
      <c r="I47" s="34"/>
      <c r="J47" s="34"/>
      <c r="K47" s="34"/>
      <c r="L47" s="94">
        <f>SUM(L38:L46)</f>
        <v>0.1138</v>
      </c>
      <c r="M47" s="95"/>
      <c r="N47" s="96">
        <f>SUM(N38:N46)</f>
        <v>0.09079999999999999</v>
      </c>
      <c r="O47" s="97"/>
      <c r="P47" s="34"/>
      <c r="Q47" s="98">
        <f>SUM(Q38:Q46)</f>
        <v>14.496569202698634</v>
      </c>
      <c r="R47" s="24"/>
    </row>
    <row r="48" spans="2:18" s="57" customFormat="1" ht="3.75" customHeight="1">
      <c r="B48" s="67"/>
      <c r="C48" s="48"/>
      <c r="D48" s="48"/>
      <c r="E48" s="48"/>
      <c r="F48" s="48"/>
      <c r="G48" s="48"/>
      <c r="I48" s="48"/>
      <c r="L48" s="48"/>
      <c r="M48" s="68"/>
      <c r="N48" s="99"/>
      <c r="O48" s="99"/>
      <c r="P48" s="68"/>
      <c r="Q48" s="68"/>
      <c r="R48" s="70"/>
    </row>
    <row r="49" spans="3:15" s="57" customFormat="1" ht="7.5" customHeight="1"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1"/>
      <c r="N49" s="101"/>
      <c r="O49" s="101"/>
    </row>
    <row r="50" spans="2:18" s="102" customFormat="1" ht="19.5" customHeight="1">
      <c r="B50" s="103"/>
      <c r="C50" s="104" t="s">
        <v>56</v>
      </c>
      <c r="D50" s="104"/>
      <c r="E50" s="104"/>
      <c r="F50" s="104"/>
      <c r="G50" s="104"/>
      <c r="H50" s="104"/>
      <c r="I50" s="104"/>
      <c r="J50" s="104"/>
      <c r="K50" s="104"/>
      <c r="L50" s="105">
        <f>Q36/(1-L47)</f>
        <v>163.79742342812006</v>
      </c>
      <c r="M50" s="104"/>
      <c r="N50" s="104"/>
      <c r="O50" s="104"/>
      <c r="P50" s="104"/>
      <c r="Q50" s="106">
        <f>Q36/(1-N47)</f>
        <v>159.65384584469862</v>
      </c>
      <c r="R50" s="107"/>
    </row>
    <row r="51" spans="13:15" s="57" customFormat="1" ht="7.5" customHeight="1">
      <c r="M51" s="101"/>
      <c r="N51" s="101"/>
      <c r="O51" s="101"/>
    </row>
    <row r="52" spans="2:18" s="57" customFormat="1" ht="3.75" customHeight="1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0"/>
      <c r="N52" s="110"/>
      <c r="O52" s="110"/>
      <c r="P52" s="109"/>
      <c r="Q52" s="109"/>
      <c r="R52" s="111"/>
    </row>
    <row r="53" spans="2:18" s="6" customFormat="1" ht="9.75" customHeight="1">
      <c r="B53" s="36"/>
      <c r="C53" s="112" t="s">
        <v>22</v>
      </c>
      <c r="D53" s="112"/>
      <c r="E53" s="112"/>
      <c r="F53" s="112"/>
      <c r="G53" s="113"/>
      <c r="H53" s="112"/>
      <c r="I53" s="112"/>
      <c r="J53" s="112"/>
      <c r="K53" s="112"/>
      <c r="L53" s="114"/>
      <c r="M53" s="115"/>
      <c r="N53" s="115"/>
      <c r="O53" s="115"/>
      <c r="P53" s="112"/>
      <c r="Q53" s="116">
        <f>Q36</f>
        <v>145.157276642</v>
      </c>
      <c r="R53" s="42"/>
    </row>
    <row r="54" spans="2:18" s="57" customFormat="1" ht="3.75" customHeight="1">
      <c r="B54" s="4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92"/>
      <c r="N54" s="92"/>
      <c r="O54" s="92"/>
      <c r="P54" s="48"/>
      <c r="Q54" s="37"/>
      <c r="R54" s="53"/>
    </row>
    <row r="55" spans="2:18" s="81" customFormat="1" ht="9.75" customHeight="1">
      <c r="B55" s="82"/>
      <c r="C55" s="37" t="s">
        <v>34</v>
      </c>
      <c r="D55" s="37"/>
      <c r="E55" s="37"/>
      <c r="F55" s="37"/>
      <c r="G55" s="6"/>
      <c r="H55" s="37"/>
      <c r="I55" s="37"/>
      <c r="J55" s="37"/>
      <c r="K55" s="37"/>
      <c r="L55" s="117">
        <v>0.015</v>
      </c>
      <c r="M55" s="118" t="s">
        <v>35</v>
      </c>
      <c r="N55" s="119"/>
      <c r="O55" s="119"/>
      <c r="P55" s="20"/>
      <c r="Q55" s="120">
        <f>L55*Q53</f>
        <v>2.17735914963</v>
      </c>
      <c r="R55" s="88"/>
    </row>
    <row r="56" spans="2:18" s="81" customFormat="1" ht="9.75" customHeight="1">
      <c r="B56" s="82"/>
      <c r="C56" s="37" t="s">
        <v>36</v>
      </c>
      <c r="D56" s="37"/>
      <c r="E56" s="37"/>
      <c r="F56" s="37"/>
      <c r="G56" s="37"/>
      <c r="H56" s="37"/>
      <c r="I56" s="37"/>
      <c r="J56" s="37"/>
      <c r="K56" s="37"/>
      <c r="L56" s="117">
        <v>0.02</v>
      </c>
      <c r="M56" s="118" t="s">
        <v>35</v>
      </c>
      <c r="N56" s="119"/>
      <c r="O56" s="119"/>
      <c r="P56" s="20"/>
      <c r="Q56" s="120">
        <f>L56*Q53</f>
        <v>2.90314553284</v>
      </c>
      <c r="R56" s="88"/>
    </row>
    <row r="57" spans="2:18" ht="9.75" customHeight="1">
      <c r="B57" s="19"/>
      <c r="C57" s="112" t="s">
        <v>37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21"/>
      <c r="N57" s="121"/>
      <c r="O57" s="121"/>
      <c r="P57" s="33"/>
      <c r="Q57" s="122">
        <f>SUM(Q55:Q56)</f>
        <v>5.08050468247</v>
      </c>
      <c r="R57" s="24"/>
    </row>
    <row r="58" spans="2:18" s="57" customFormat="1" ht="3.75" customHeight="1">
      <c r="B58" s="4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92"/>
      <c r="N58" s="92"/>
      <c r="O58" s="92"/>
      <c r="P58" s="48"/>
      <c r="Q58" s="37"/>
      <c r="R58" s="53"/>
    </row>
    <row r="59" spans="2:18" ht="9.75" customHeight="1">
      <c r="B59" s="19"/>
      <c r="C59" s="112" t="s">
        <v>38</v>
      </c>
      <c r="D59" s="112"/>
      <c r="E59" s="112"/>
      <c r="F59" s="112"/>
      <c r="G59" s="113"/>
      <c r="H59" s="112"/>
      <c r="I59" s="112"/>
      <c r="J59" s="112"/>
      <c r="K59" s="112"/>
      <c r="L59" s="117">
        <v>0.08</v>
      </c>
      <c r="M59" s="123" t="s">
        <v>35</v>
      </c>
      <c r="N59" s="121"/>
      <c r="O59" s="121"/>
      <c r="P59" s="33"/>
      <c r="Q59" s="116">
        <f>L59*Q53</f>
        <v>11.61258213136</v>
      </c>
      <c r="R59" s="24"/>
    </row>
    <row r="60" spans="2:18" s="57" customFormat="1" ht="3.75" customHeight="1">
      <c r="B60" s="49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92"/>
      <c r="N60" s="92"/>
      <c r="O60" s="92"/>
      <c r="P60" s="48"/>
      <c r="Q60" s="37"/>
      <c r="R60" s="53"/>
    </row>
    <row r="61" spans="2:18" s="81" customFormat="1" ht="9.75" customHeight="1">
      <c r="B61" s="82"/>
      <c r="C61" s="112" t="s">
        <v>39</v>
      </c>
      <c r="D61" s="112"/>
      <c r="E61" s="112"/>
      <c r="F61" s="112"/>
      <c r="G61" s="113"/>
      <c r="H61" s="112"/>
      <c r="I61" s="112"/>
      <c r="J61" s="112"/>
      <c r="K61" s="112"/>
      <c r="L61" s="124">
        <f>SUM(N38:N46)</f>
        <v>0.09079999999999999</v>
      </c>
      <c r="M61" s="123" t="s">
        <v>40</v>
      </c>
      <c r="N61" s="121"/>
      <c r="O61" s="121"/>
      <c r="P61" s="33"/>
      <c r="Q61" s="116">
        <f>(Q53+Q57+Q59)/(1-L61)-Q53-Q57-Q59</f>
        <v>16.163674661008976</v>
      </c>
      <c r="R61" s="88"/>
    </row>
    <row r="62" spans="2:18" s="57" customFormat="1" ht="3.75" customHeight="1">
      <c r="B62" s="6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70"/>
    </row>
    <row r="63" spans="2:18" s="125" customFormat="1" ht="19.5" customHeight="1">
      <c r="B63" s="126"/>
      <c r="C63" s="127" t="s">
        <v>57</v>
      </c>
      <c r="D63" s="127"/>
      <c r="E63" s="127"/>
      <c r="F63" s="127"/>
      <c r="G63" s="127"/>
      <c r="H63" s="127"/>
      <c r="I63" s="127"/>
      <c r="J63" s="127"/>
      <c r="K63" s="127"/>
      <c r="L63" s="127"/>
      <c r="M63" s="198"/>
      <c r="N63" s="199"/>
      <c r="O63" s="199"/>
      <c r="P63" s="127"/>
      <c r="Q63" s="128">
        <f>Q53+Q57+Q59+Q61</f>
        <v>178.01403811683898</v>
      </c>
      <c r="R63" s="129"/>
    </row>
    <row r="64" s="15" customFormat="1" ht="9" customHeight="1"/>
    <row r="65" spans="2:18" s="15" customFormat="1" ht="3.75" customHeight="1"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2"/>
    </row>
    <row r="66" spans="2:18" s="133" customFormat="1" ht="18">
      <c r="B66" s="134"/>
      <c r="C66" s="135" t="s">
        <v>41</v>
      </c>
      <c r="D66" s="136"/>
      <c r="E66" s="136"/>
      <c r="F66" s="136"/>
      <c r="G66" s="33"/>
      <c r="H66" s="33"/>
      <c r="I66" s="33"/>
      <c r="J66" s="33"/>
      <c r="K66" s="137">
        <v>0</v>
      </c>
      <c r="L66" s="138"/>
      <c r="M66" s="203">
        <f>Q66*1.95583</f>
        <v>342.27025</v>
      </c>
      <c r="N66" s="204"/>
      <c r="O66" s="139" t="s">
        <v>42</v>
      </c>
      <c r="P66" s="138"/>
      <c r="Q66" s="140">
        <v>175</v>
      </c>
      <c r="R66" s="141"/>
    </row>
    <row r="67" spans="2:18" s="15" customFormat="1" ht="3.75" customHeight="1">
      <c r="B67" s="142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4"/>
      <c r="N67" s="144"/>
      <c r="O67" s="144"/>
      <c r="P67" s="143"/>
      <c r="Q67" s="143"/>
      <c r="R67" s="145"/>
    </row>
    <row r="68" spans="2:18" s="146" customFormat="1" ht="15" customHeight="1">
      <c r="B68" s="147"/>
      <c r="C68" s="148" t="s">
        <v>43</v>
      </c>
      <c r="D68" s="149"/>
      <c r="E68" s="149"/>
      <c r="F68" s="149"/>
      <c r="G68" s="149"/>
      <c r="H68" s="149"/>
      <c r="I68" s="149"/>
      <c r="J68" s="149"/>
      <c r="K68" s="149"/>
      <c r="L68" s="150"/>
      <c r="M68" s="205">
        <f>Q68*1.95583</f>
        <v>311.1921113</v>
      </c>
      <c r="N68" s="206"/>
      <c r="O68" s="151" t="s">
        <v>42</v>
      </c>
      <c r="P68" s="150"/>
      <c r="Q68" s="152">
        <f>Q66*(1-SUM(N39:N45))</f>
        <v>159.11</v>
      </c>
      <c r="R68" s="153"/>
    </row>
    <row r="69" spans="2:18" s="81" customFormat="1" ht="3.75" customHeight="1"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6"/>
      <c r="M69" s="155"/>
      <c r="N69" s="155"/>
      <c r="O69" s="155"/>
      <c r="P69" s="156"/>
      <c r="Q69" s="155"/>
      <c r="R69" s="157"/>
    </row>
    <row r="70" spans="2:18" s="158" customFormat="1" ht="12">
      <c r="B70" s="159"/>
      <c r="C70" s="160" t="s">
        <v>44</v>
      </c>
      <c r="D70" s="161"/>
      <c r="E70" s="162" t="s">
        <v>45</v>
      </c>
      <c r="F70" s="161"/>
      <c r="G70" s="161"/>
      <c r="H70" s="161"/>
      <c r="I70" s="161"/>
      <c r="J70" s="197">
        <f>Q70/Q68</f>
        <v>0.49588335114072035</v>
      </c>
      <c r="K70" s="197"/>
      <c r="L70" s="163"/>
      <c r="M70" s="207">
        <f>Q70*1.95583</f>
        <v>154.31498700000003</v>
      </c>
      <c r="N70" s="208"/>
      <c r="O70" s="151" t="s">
        <v>42</v>
      </c>
      <c r="P70" s="163"/>
      <c r="Q70" s="164">
        <f>(Q68-Q13)</f>
        <v>78.90000000000002</v>
      </c>
      <c r="R70" s="141"/>
    </row>
    <row r="71" spans="2:18" s="158" customFormat="1" ht="12">
      <c r="B71" s="159"/>
      <c r="C71" s="160" t="s">
        <v>46</v>
      </c>
      <c r="D71" s="161"/>
      <c r="E71" s="162" t="s">
        <v>47</v>
      </c>
      <c r="F71" s="161"/>
      <c r="G71" s="161"/>
      <c r="H71" s="161"/>
      <c r="I71" s="161"/>
      <c r="J71" s="197">
        <f>Q71/Q68</f>
        <v>0.22352781094840057</v>
      </c>
      <c r="K71" s="197"/>
      <c r="L71" s="163"/>
      <c r="M71" s="207">
        <f>Q71*1.95583</f>
        <v>69.56009142330004</v>
      </c>
      <c r="N71" s="208"/>
      <c r="O71" s="151" t="s">
        <v>42</v>
      </c>
      <c r="P71" s="163"/>
      <c r="Q71" s="164">
        <f>(Q68-Q24)</f>
        <v>35.56551000000002</v>
      </c>
      <c r="R71" s="141"/>
    </row>
    <row r="72" spans="2:18" s="158" customFormat="1" ht="12">
      <c r="B72" s="159"/>
      <c r="C72" s="165" t="s">
        <v>48</v>
      </c>
      <c r="D72" s="161"/>
      <c r="E72" s="162" t="s">
        <v>49</v>
      </c>
      <c r="F72" s="161"/>
      <c r="G72" s="161"/>
      <c r="H72" s="161"/>
      <c r="I72" s="161"/>
      <c r="J72" s="213">
        <f>Q72/Q68</f>
        <v>0.08769230945886503</v>
      </c>
      <c r="K72" s="213"/>
      <c r="L72" s="163"/>
      <c r="M72" s="207">
        <f>Q72*1.95583</f>
        <v>27.289154925277167</v>
      </c>
      <c r="N72" s="208"/>
      <c r="O72" s="151" t="s">
        <v>42</v>
      </c>
      <c r="P72" s="163"/>
      <c r="Q72" s="164">
        <f>Q68-Q36</f>
        <v>13.952723358000014</v>
      </c>
      <c r="R72" s="141"/>
    </row>
    <row r="73" spans="2:18" s="158" customFormat="1" ht="4.5" customHeight="1">
      <c r="B73" s="166"/>
      <c r="C73" s="167"/>
      <c r="D73" s="168"/>
      <c r="E73" s="169"/>
      <c r="F73" s="168"/>
      <c r="G73" s="168"/>
      <c r="H73" s="167"/>
      <c r="I73" s="170"/>
      <c r="J73" s="168"/>
      <c r="K73" s="168"/>
      <c r="L73" s="168"/>
      <c r="M73" s="168"/>
      <c r="N73" s="168"/>
      <c r="O73" s="168"/>
      <c r="P73" s="168"/>
      <c r="Q73" s="171"/>
      <c r="R73" s="172"/>
    </row>
    <row r="74" s="57" customFormat="1" ht="6" customHeight="1"/>
    <row r="75" spans="2:18" s="57" customFormat="1" ht="4.5" customHeight="1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1"/>
    </row>
    <row r="76" spans="2:18" s="6" customFormat="1" ht="11.25">
      <c r="B76" s="36"/>
      <c r="C76" s="173" t="s">
        <v>50</v>
      </c>
      <c r="D76" s="37"/>
      <c r="E76" s="37"/>
      <c r="F76" s="37"/>
      <c r="G76" s="37"/>
      <c r="H76" s="37"/>
      <c r="I76" s="174"/>
      <c r="K76" s="37"/>
      <c r="M76" s="37"/>
      <c r="R76" s="42"/>
    </row>
    <row r="77" spans="2:18" s="6" customFormat="1" ht="11.25">
      <c r="B77" s="36"/>
      <c r="C77" s="173"/>
      <c r="D77" s="37"/>
      <c r="E77" s="37"/>
      <c r="F77" s="37"/>
      <c r="G77" s="37"/>
      <c r="H77" s="37"/>
      <c r="I77" s="174"/>
      <c r="K77" s="37"/>
      <c r="M77" s="37"/>
      <c r="R77" s="42"/>
    </row>
    <row r="78" spans="2:18" s="6" customFormat="1" ht="11.25">
      <c r="B78" s="175"/>
      <c r="C78" s="176"/>
      <c r="D78" s="177"/>
      <c r="E78" s="177"/>
      <c r="F78" s="177"/>
      <c r="G78" s="177"/>
      <c r="H78" s="177"/>
      <c r="I78" s="178"/>
      <c r="J78" s="177"/>
      <c r="K78" s="177"/>
      <c r="L78" s="177"/>
      <c r="M78" s="177"/>
      <c r="N78" s="177"/>
      <c r="O78" s="177"/>
      <c r="P78" s="177"/>
      <c r="Q78" s="177"/>
      <c r="R78" s="179"/>
    </row>
    <row r="79" s="57" customFormat="1" ht="6.75"/>
    <row r="80" spans="2:18" s="57" customFormat="1" ht="4.5" customHeight="1">
      <c r="B80" s="108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11"/>
    </row>
    <row r="81" spans="2:18" s="180" customFormat="1" ht="12">
      <c r="B81" s="181"/>
      <c r="C81" s="182"/>
      <c r="D81" s="182"/>
      <c r="E81" s="182"/>
      <c r="F81" s="182"/>
      <c r="G81" s="182"/>
      <c r="H81" s="182"/>
      <c r="I81" s="183" t="s">
        <v>51</v>
      </c>
      <c r="K81" s="182"/>
      <c r="M81" s="182"/>
      <c r="N81" s="184" t="s">
        <v>52</v>
      </c>
      <c r="O81" s="185"/>
      <c r="P81" s="185"/>
      <c r="Q81" s="186"/>
      <c r="R81" s="187"/>
    </row>
    <row r="82" spans="2:18" s="180" customFormat="1" ht="4.5" customHeight="1">
      <c r="B82" s="181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7"/>
    </row>
    <row r="83" spans="2:18" s="180" customFormat="1" ht="12">
      <c r="B83" s="181"/>
      <c r="C83" s="182" t="s">
        <v>53</v>
      </c>
      <c r="D83" s="182"/>
      <c r="E83" s="182"/>
      <c r="F83" s="182"/>
      <c r="G83" s="182"/>
      <c r="H83" s="182"/>
      <c r="I83" s="214">
        <v>160</v>
      </c>
      <c r="J83" s="215"/>
      <c r="K83" s="216"/>
      <c r="M83" s="182"/>
      <c r="N83" s="211">
        <f>Q66</f>
        <v>175</v>
      </c>
      <c r="O83" s="212"/>
      <c r="P83" s="182"/>
      <c r="Q83" s="188">
        <f>Q66</f>
        <v>175</v>
      </c>
      <c r="R83" s="187"/>
    </row>
    <row r="84" spans="2:18" s="180" customFormat="1" ht="4.5" customHeight="1">
      <c r="B84" s="181"/>
      <c r="C84" s="182"/>
      <c r="D84" s="182"/>
      <c r="E84" s="182"/>
      <c r="F84" s="182"/>
      <c r="G84" s="182"/>
      <c r="H84" s="182"/>
      <c r="I84" s="189"/>
      <c r="J84" s="189"/>
      <c r="K84" s="189"/>
      <c r="M84" s="182"/>
      <c r="N84" s="189"/>
      <c r="O84" s="189"/>
      <c r="P84" s="182"/>
      <c r="Q84" s="189"/>
      <c r="R84" s="187"/>
    </row>
    <row r="85" spans="2:18" s="180" customFormat="1" ht="12">
      <c r="B85" s="181"/>
      <c r="C85" s="182" t="s">
        <v>54</v>
      </c>
      <c r="D85" s="182"/>
      <c r="E85" s="182"/>
      <c r="F85" s="182"/>
      <c r="G85" s="182"/>
      <c r="H85" s="182"/>
      <c r="I85" s="214">
        <v>299</v>
      </c>
      <c r="J85" s="215"/>
      <c r="K85" s="216"/>
      <c r="M85" s="182"/>
      <c r="N85" s="211">
        <f>IF(N87&gt;0,N83*(1+N87),"")</f>
        <v>332.5</v>
      </c>
      <c r="O85" s="212"/>
      <c r="P85" s="182"/>
      <c r="Q85" s="190">
        <v>329</v>
      </c>
      <c r="R85" s="187"/>
    </row>
    <row r="86" spans="2:18" s="180" customFormat="1" ht="4.5" customHeight="1">
      <c r="B86" s="181"/>
      <c r="C86" s="182"/>
      <c r="D86" s="182"/>
      <c r="E86" s="182"/>
      <c r="F86" s="182"/>
      <c r="G86" s="182"/>
      <c r="H86" s="182"/>
      <c r="I86" s="182"/>
      <c r="J86" s="182"/>
      <c r="K86" s="182"/>
      <c r="M86" s="182"/>
      <c r="N86" s="182"/>
      <c r="O86" s="182"/>
      <c r="P86" s="182"/>
      <c r="Q86" s="182"/>
      <c r="R86" s="187"/>
    </row>
    <row r="87" spans="2:18" s="180" customFormat="1" ht="12">
      <c r="B87" s="181"/>
      <c r="C87" s="182" t="s">
        <v>55</v>
      </c>
      <c r="D87" s="182"/>
      <c r="E87" s="182"/>
      <c r="F87" s="182"/>
      <c r="G87" s="182"/>
      <c r="H87" s="182"/>
      <c r="I87" s="217">
        <f>IF(AND(I85&gt;0,I83&gt;0),I85/I83-1,"")</f>
        <v>0.8687499999999999</v>
      </c>
      <c r="J87" s="218"/>
      <c r="K87" s="219"/>
      <c r="M87" s="182"/>
      <c r="N87" s="209">
        <v>0.9</v>
      </c>
      <c r="O87" s="210"/>
      <c r="P87" s="182"/>
      <c r="Q87" s="191">
        <f>IF(AND(Q85&gt;0,Q83&gt;0),Q85/Q83-1,"")</f>
        <v>0.8799999999999999</v>
      </c>
      <c r="R87" s="187"/>
    </row>
    <row r="88" spans="2:18" s="57" customFormat="1" ht="4.5" customHeight="1">
      <c r="B88" s="6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70"/>
    </row>
    <row r="89" ht="3.75" customHeight="1"/>
  </sheetData>
  <sheetProtection/>
  <mergeCells count="17">
    <mergeCell ref="N87:O87"/>
    <mergeCell ref="N85:O85"/>
    <mergeCell ref="N83:O83"/>
    <mergeCell ref="J72:K72"/>
    <mergeCell ref="M72:N72"/>
    <mergeCell ref="I83:K83"/>
    <mergeCell ref="I85:K85"/>
    <mergeCell ref="I87:K87"/>
    <mergeCell ref="Q4:R4"/>
    <mergeCell ref="J71:K71"/>
    <mergeCell ref="J70:K70"/>
    <mergeCell ref="M63:O63"/>
    <mergeCell ref="P7:R7"/>
    <mergeCell ref="M66:N66"/>
    <mergeCell ref="M68:N68"/>
    <mergeCell ref="M70:N70"/>
    <mergeCell ref="M71:N71"/>
  </mergeCells>
  <printOptions/>
  <pageMargins left="0.56" right="0.54" top="0.62" bottom="0.63" header="0.5118110236220472" footer="0.44"/>
  <pageSetup horizontalDpi="600" verticalDpi="600" orientation="portrait" paperSize="9" scale="90" r:id="rId3"/>
  <headerFooter alignWithMargins="0">
    <oddFooter>&amp;L&amp;8&amp;D  -  &amp;T&amp;C&amp;6&amp;F   -  KalkVorlage vom 27.Mai 2002&amp;R&amp;8Seite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Kalkulationsvorlage</dc:title>
  <dc:subject/>
  <dc:creator>Joachim Becker WebSolutions</dc:creator>
  <cp:keywords>Kalkulationsvorlage</cp:keywords>
  <dc:description>C by Joachim Becker WebSolutions
http://www.controllerspielwiese.de</dc:description>
  <cp:lastModifiedBy>ControllerSpielwiese</cp:lastModifiedBy>
  <cp:lastPrinted>2018-01-28T17:14:02Z</cp:lastPrinted>
  <dcterms:created xsi:type="dcterms:W3CDTF">2002-07-29T15:10:12Z</dcterms:created>
  <dcterms:modified xsi:type="dcterms:W3CDTF">2023-11-18T18:21:44Z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